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ilinskauniverzita-my.sharepoint.com/personal/adamko1_uniza_sk/Documents/ucenie/dist/Excel/"/>
    </mc:Choice>
  </mc:AlternateContent>
  <xr:revisionPtr revIDLastSave="3708" documentId="8_{20C41D0C-BA2D-4AA0-A2D3-84B325385293}" xr6:coauthVersionLast="47" xr6:coauthVersionMax="47" xr10:uidLastSave="{95F6F987-91B0-4C4C-81EA-44D301C75674}"/>
  <bookViews>
    <workbookView xWindow="-120" yWindow="-120" windowWidth="29040" windowHeight="15720" tabRatio="939" xr2:uid="{620EDA97-242D-411E-A91B-41E805AC21F7}"/>
  </bookViews>
  <sheets>
    <sheet name="verzia" sheetId="7" r:id="rId1"/>
    <sheet name="Násobilka" sheetId="12" r:id="rId2"/>
    <sheet name="Overovanie - zoznam" sheetId="6" r:id="rId3"/>
    <sheet name="Daň" sheetId="13" r:id="rId4"/>
    <sheet name="Kumulatívny súčet" sheetId="1" r:id="rId5"/>
    <sheet name="1 2 3 4 ... cha-cha" sheetId="5" r:id="rId6"/>
    <sheet name="Kde je chyba" sheetId="11" r:id="rId7"/>
    <sheet name="Opačné poradie" sheetId="8" r:id="rId8"/>
    <sheet name="Poradie" sheetId="17" r:id="rId9"/>
    <sheet name="Test výskytu položky v zozname" sheetId="2" r:id="rId10"/>
    <sheet name="Spoločné položky v zoznamoch" sheetId="4" r:id="rId11"/>
    <sheet name="Chýbajúce položky v zozname" sheetId="15" r:id="rId12"/>
    <sheet name="Duplikáty v zozname" sheetId="14" r:id="rId13"/>
    <sheet name="Kombinácie" sheetId="16" r:id="rId14"/>
    <sheet name="Podmienený medián" sheetId="3" r:id="rId15"/>
    <sheet name="Viac hodnôt v bunke" sheetId="9" r:id="rId16"/>
    <sheet name="Kontingenčná tabuľka" sheetId="10" r:id="rId17"/>
  </sheets>
  <definedNames>
    <definedName name="_xlnm._FilterDatabase" localSheetId="5" hidden="1">'1 2 3 4 ... cha-cha'!$XEZ$1048409:$XFB$1048411</definedName>
    <definedName name="cena_celkom_bez_DPH">Daň!$F$22:$F$26</definedName>
    <definedName name="cena_za_ks_bez_DPH">Daň!$E$22:$E$26</definedName>
    <definedName name="DPH">Daň!$I$2</definedName>
    <definedName name="počet_kusov">Daň!$D$22:$D$26</definedName>
    <definedName name="Statoční">'Overovanie - zoznam'!$F$15:$F$21</definedName>
    <definedName name="Trpaslíci">'Overovanie - zoznam'!$E$15:$E$21</definedName>
  </definedNames>
  <calcPr calcId="191029"/>
  <pivotCaches>
    <pivotCache cacheId="0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2" l="1"/>
  <c r="I49" i="12"/>
  <c r="Q2" i="12"/>
  <c r="O3" i="12" a="1"/>
  <c r="O3" i="12" s="1"/>
  <c r="N4" i="12" a="1"/>
  <c r="N4" i="12" s="1"/>
  <c r="B4" i="12" a="1"/>
  <c r="B4" i="12" s="1"/>
  <c r="F2" i="12" s="1" a="1"/>
  <c r="F2" i="12" s="1"/>
  <c r="G2" i="12" s="1"/>
  <c r="C3" i="12" a="1"/>
  <c r="C3" i="12" s="1"/>
  <c r="J2" i="2" a="1"/>
  <c r="J2" i="2" s="1"/>
  <c r="D9" i="2" a="1"/>
  <c r="D9" i="2" s="1"/>
  <c r="F9" i="2" a="1"/>
  <c r="F9" i="2" s="1"/>
  <c r="E10" i="2"/>
  <c r="E11" i="2"/>
  <c r="E12" i="2"/>
  <c r="E13" i="2"/>
  <c r="E14" i="2"/>
  <c r="E9" i="2"/>
  <c r="C10" i="2"/>
  <c r="C11" i="2"/>
  <c r="C12" i="2"/>
  <c r="C13" i="2"/>
  <c r="C14" i="2"/>
  <c r="C9" i="2"/>
  <c r="G9" i="2" a="1"/>
  <c r="G9" i="2" s="1"/>
  <c r="J9" i="2" a="1"/>
  <c r="J9" i="2" s="1"/>
  <c r="I9" i="2" s="1"/>
  <c r="J21" i="8" a="1"/>
  <c r="J21" i="8" s="1"/>
  <c r="H5" i="8" a="1"/>
  <c r="H5" i="8" s="1"/>
  <c r="N22" i="8" a="1"/>
  <c r="N22" i="8" s="1"/>
  <c r="N23" i="8" a="1"/>
  <c r="N23" i="8" s="1"/>
  <c r="N24" i="8" a="1"/>
  <c r="N24" i="8" s="1"/>
  <c r="N25" i="8" a="1"/>
  <c r="N25" i="8" s="1"/>
  <c r="N26" i="8" a="1"/>
  <c r="N26" i="8" s="1"/>
  <c r="N27" i="8" a="1"/>
  <c r="N27" i="8" s="1"/>
  <c r="N28" i="8" a="1"/>
  <c r="N28" i="8" s="1"/>
  <c r="N29" i="8" a="1"/>
  <c r="N29" i="8" s="1"/>
  <c r="N30" i="8" a="1"/>
  <c r="N30" i="8" s="1"/>
  <c r="N31" i="8" a="1"/>
  <c r="N31" i="8" s="1"/>
  <c r="N32" i="8" a="1"/>
  <c r="N32" i="8" s="1"/>
  <c r="N21" i="8" a="1"/>
  <c r="N21" i="8" s="1"/>
  <c r="C56" i="17" a="1"/>
  <c r="C56" i="17" s="1"/>
  <c r="B41" i="17" a="1"/>
  <c r="B41" i="17" s="1"/>
  <c r="C5" i="17" a="1"/>
  <c r="C5" i="17" s="1"/>
  <c r="Q5" i="17" s="1" a="1"/>
  <c r="Q5" i="17" s="1"/>
  <c r="N5" i="17" s="1" a="1"/>
  <c r="N5" i="17" s="1"/>
  <c r="L8" i="2" l="1"/>
  <c r="K8" i="2"/>
  <c r="J8" i="2"/>
  <c r="M8" i="2"/>
  <c r="I14" i="2"/>
  <c r="I13" i="2"/>
  <c r="I12" i="2"/>
  <c r="I11" i="2"/>
  <c r="I10" i="2"/>
  <c r="C41" i="17" a="1"/>
  <c r="C41" i="17" s="1"/>
  <c r="D41" i="17" a="1"/>
  <c r="H55" i="17" a="1"/>
  <c r="H55" i="17" s="1"/>
  <c r="H39" i="17" a="1"/>
  <c r="G23" i="17" a="1"/>
  <c r="G23" i="17" s="1"/>
  <c r="G28" i="17" a="1"/>
  <c r="G28" i="17" s="1"/>
  <c r="G35" i="17" a="1"/>
  <c r="G35" i="17" s="1"/>
  <c r="G31" i="17" a="1"/>
  <c r="G31" i="17" s="1"/>
  <c r="G27" i="17" a="1"/>
  <c r="G27" i="17" s="1"/>
  <c r="G30" i="17" a="1"/>
  <c r="G30" i="17" s="1"/>
  <c r="G32" i="17" a="1"/>
  <c r="G32" i="17" s="1"/>
  <c r="G24" i="17" a="1"/>
  <c r="G24" i="17" s="1"/>
  <c r="G34" i="17" a="1"/>
  <c r="G34" i="17" s="1"/>
  <c r="G26" i="17" a="1"/>
  <c r="G26" i="17" s="1"/>
  <c r="G33" i="17" a="1"/>
  <c r="G33" i="17" s="1"/>
  <c r="G29" i="17" a="1"/>
  <c r="G29" i="17" s="1"/>
  <c r="G25" i="17" a="1"/>
  <c r="G25" i="17" s="1"/>
  <c r="K23" i="17" a="1"/>
  <c r="K23" i="17" s="1"/>
  <c r="P13" i="17"/>
  <c r="P12" i="17"/>
  <c r="P6" i="17"/>
  <c r="P11" i="17"/>
  <c r="P17" i="17"/>
  <c r="P9" i="17"/>
  <c r="P10" i="17"/>
  <c r="P16" i="17"/>
  <c r="P8" i="17"/>
  <c r="P14" i="17"/>
  <c r="P15" i="17"/>
  <c r="P7" i="17"/>
  <c r="P5" i="17"/>
  <c r="F23" i="17" a="1"/>
  <c r="F23" i="17" s="1"/>
  <c r="D23" i="17" a="1"/>
  <c r="D23" i="17" s="1"/>
  <c r="C23" i="17" a="1"/>
  <c r="C23" i="17" s="1"/>
  <c r="J23" i="17" s="1" a="1"/>
  <c r="J23" i="17" s="1"/>
  <c r="M5" i="17" a="1"/>
  <c r="M5" i="17" s="1"/>
  <c r="J5" i="17" a="1"/>
  <c r="D41" i="17" l="1"/>
  <c r="D57" i="17" s="1" a="1"/>
  <c r="D57" i="17" s="1"/>
  <c r="H39" i="17"/>
  <c r="G39" i="17" s="1"/>
  <c r="I38" i="17"/>
  <c r="J38" i="17"/>
  <c r="R38" i="17"/>
  <c r="G45" i="17"/>
  <c r="G48" i="17"/>
  <c r="G49" i="17"/>
  <c r="K38" i="17"/>
  <c r="S38" i="17"/>
  <c r="G46" i="17"/>
  <c r="G40" i="17"/>
  <c r="N38" i="17"/>
  <c r="L38" i="17"/>
  <c r="T38" i="17"/>
  <c r="G47" i="17"/>
  <c r="M38" i="17"/>
  <c r="G41" i="17"/>
  <c r="O38" i="17"/>
  <c r="G42" i="17"/>
  <c r="G50" i="17"/>
  <c r="G44" i="17"/>
  <c r="P38" i="17"/>
  <c r="G43" i="17"/>
  <c r="G51" i="17"/>
  <c r="Q38" i="17"/>
  <c r="J5" i="17"/>
  <c r="D5" i="17" a="1"/>
  <c r="R36" i="1" a="1"/>
  <c r="M36" i="1" a="1"/>
  <c r="I3" i="16" a="1"/>
  <c r="I3" i="16" s="1"/>
  <c r="K3" i="16" a="1"/>
  <c r="K3" i="16" s="1"/>
  <c r="H36" i="1" a="1"/>
  <c r="C76" i="12" a="1"/>
  <c r="C76" i="12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 s="1"/>
  <c r="E60" i="1" a="1"/>
  <c r="E60" i="1" s="1"/>
  <c r="E36" i="1" a="1"/>
  <c r="E36" i="1" s="1"/>
  <c r="D36" i="1" a="1"/>
  <c r="D36" i="1" s="1"/>
  <c r="C61" i="1"/>
  <c r="B36" i="1" a="1"/>
  <c r="B36" i="1" s="1"/>
  <c r="G3" i="16" a="1"/>
  <c r="G3" i="16" s="1"/>
  <c r="H20" i="4" a="1"/>
  <c r="H20" i="4" s="1"/>
  <c r="H17" i="4" a="1"/>
  <c r="H17" i="4" s="1"/>
  <c r="I17" i="4" a="1"/>
  <c r="I17" i="4" s="1"/>
  <c r="H11" i="4" a="1"/>
  <c r="H11" i="4" s="1"/>
  <c r="C7" i="15" a="1"/>
  <c r="C7" i="15" s="1"/>
  <c r="H7" i="15" s="1" a="1"/>
  <c r="H7" i="15" s="1"/>
  <c r="C62" i="12" a="1"/>
  <c r="C62" i="12" s="1"/>
  <c r="C49" i="12"/>
  <c r="D49" i="12"/>
  <c r="E49" i="12"/>
  <c r="F49" i="12"/>
  <c r="G49" i="12"/>
  <c r="J49" i="12"/>
  <c r="K49" i="12"/>
  <c r="L49" i="12"/>
  <c r="C50" i="12"/>
  <c r="D50" i="12"/>
  <c r="E50" i="12"/>
  <c r="F50" i="12"/>
  <c r="G50" i="12"/>
  <c r="H50" i="12"/>
  <c r="I50" i="12"/>
  <c r="J50" i="12"/>
  <c r="K50" i="12"/>
  <c r="L50" i="12"/>
  <c r="C51" i="12"/>
  <c r="D51" i="12"/>
  <c r="E51" i="12"/>
  <c r="F51" i="12"/>
  <c r="G51" i="12"/>
  <c r="H51" i="12"/>
  <c r="I51" i="12"/>
  <c r="J51" i="12"/>
  <c r="K51" i="12"/>
  <c r="L51" i="12"/>
  <c r="C52" i="12"/>
  <c r="D52" i="12"/>
  <c r="E52" i="12"/>
  <c r="F52" i="12"/>
  <c r="G52" i="12"/>
  <c r="H52" i="12"/>
  <c r="I52" i="12"/>
  <c r="J52" i="12"/>
  <c r="K52" i="12"/>
  <c r="L52" i="12"/>
  <c r="C53" i="12"/>
  <c r="D53" i="12"/>
  <c r="E53" i="12"/>
  <c r="F53" i="12"/>
  <c r="G53" i="12"/>
  <c r="H53" i="12"/>
  <c r="I53" i="12"/>
  <c r="J53" i="12"/>
  <c r="K53" i="12"/>
  <c r="L53" i="12"/>
  <c r="C54" i="12"/>
  <c r="D54" i="12"/>
  <c r="E54" i="12"/>
  <c r="F54" i="12"/>
  <c r="G54" i="12"/>
  <c r="H54" i="12"/>
  <c r="I54" i="12"/>
  <c r="J54" i="12"/>
  <c r="K54" i="12"/>
  <c r="L54" i="12"/>
  <c r="C55" i="12"/>
  <c r="D55" i="12"/>
  <c r="E55" i="12"/>
  <c r="F55" i="12"/>
  <c r="G55" i="12"/>
  <c r="H55" i="12"/>
  <c r="I55" i="12"/>
  <c r="J55" i="12"/>
  <c r="K55" i="12"/>
  <c r="L55" i="12"/>
  <c r="C56" i="12"/>
  <c r="D56" i="12"/>
  <c r="E56" i="12"/>
  <c r="F56" i="12"/>
  <c r="G56" i="12"/>
  <c r="H56" i="12"/>
  <c r="I56" i="12"/>
  <c r="J56" i="12"/>
  <c r="K56" i="12"/>
  <c r="L56" i="12"/>
  <c r="C57" i="12"/>
  <c r="D57" i="12"/>
  <c r="E57" i="12"/>
  <c r="F57" i="12"/>
  <c r="G57" i="12"/>
  <c r="H57" i="12"/>
  <c r="I57" i="12"/>
  <c r="J57" i="12"/>
  <c r="K57" i="12"/>
  <c r="L57" i="12"/>
  <c r="D48" i="12"/>
  <c r="E48" i="12"/>
  <c r="F48" i="12"/>
  <c r="G48" i="12"/>
  <c r="H48" i="12"/>
  <c r="I48" i="12"/>
  <c r="J48" i="12"/>
  <c r="K48" i="12"/>
  <c r="L48" i="12"/>
  <c r="C48" i="12"/>
  <c r="I15" i="14" a="1"/>
  <c r="I15" i="14" s="1"/>
  <c r="G15" i="14" a="1"/>
  <c r="G15" i="14" s="1"/>
  <c r="E15" i="14" a="1"/>
  <c r="E15" i="14" s="1"/>
  <c r="G3" i="14" a="1"/>
  <c r="G3" i="14" s="1"/>
  <c r="E3" i="14" a="1"/>
  <c r="E3" i="14" s="1"/>
  <c r="O33" i="12" a="1"/>
  <c r="O33" i="12" s="1"/>
  <c r="N33" i="12" a="1"/>
  <c r="N33" i="12" s="1"/>
  <c r="O32" i="12" a="1"/>
  <c r="O32" i="12" s="1"/>
  <c r="G22" i="13" a="1"/>
  <c r="G22" i="13" s="1"/>
  <c r="F22" i="13" a="1"/>
  <c r="F22" i="13" s="1"/>
  <c r="G14" i="13" a="1"/>
  <c r="G14" i="13" s="1"/>
  <c r="F14" i="13" a="1"/>
  <c r="F14" i="13" s="1"/>
  <c r="G6" i="13"/>
  <c r="G7" i="13"/>
  <c r="G8" i="13"/>
  <c r="G9" i="13"/>
  <c r="G5" i="13"/>
  <c r="F6" i="13"/>
  <c r="F7" i="13"/>
  <c r="F8" i="13"/>
  <c r="F9" i="13"/>
  <c r="F5" i="13"/>
  <c r="N18" i="12" a="1"/>
  <c r="N18" i="12" s="1"/>
  <c r="O17" i="12" a="1"/>
  <c r="O17" i="12" s="1"/>
  <c r="O18" i="12" s="1" a="1"/>
  <c r="O18" i="12" s="1"/>
  <c r="K3" i="4" a="1"/>
  <c r="K3" i="4" s="1"/>
  <c r="C34" i="12"/>
  <c r="D34" i="12"/>
  <c r="E34" i="12"/>
  <c r="F34" i="12"/>
  <c r="G34" i="12"/>
  <c r="H34" i="12"/>
  <c r="I34" i="12"/>
  <c r="J34" i="12"/>
  <c r="K34" i="12"/>
  <c r="L34" i="12"/>
  <c r="C35" i="12"/>
  <c r="D35" i="12"/>
  <c r="E35" i="12"/>
  <c r="F35" i="12"/>
  <c r="G35" i="12"/>
  <c r="H35" i="12"/>
  <c r="I35" i="12"/>
  <c r="J35" i="12"/>
  <c r="K35" i="12"/>
  <c r="L35" i="12"/>
  <c r="C36" i="12"/>
  <c r="D36" i="12"/>
  <c r="E36" i="12"/>
  <c r="F36" i="12"/>
  <c r="G36" i="12"/>
  <c r="H36" i="12"/>
  <c r="I36" i="12"/>
  <c r="J36" i="12"/>
  <c r="K36" i="12"/>
  <c r="L36" i="12"/>
  <c r="C37" i="12"/>
  <c r="D37" i="12"/>
  <c r="E37" i="12"/>
  <c r="F37" i="12"/>
  <c r="G37" i="12"/>
  <c r="H37" i="12"/>
  <c r="I37" i="12"/>
  <c r="J37" i="12"/>
  <c r="K37" i="12"/>
  <c r="L37" i="12"/>
  <c r="C38" i="12"/>
  <c r="D38" i="12"/>
  <c r="E38" i="12"/>
  <c r="F38" i="12"/>
  <c r="G38" i="12"/>
  <c r="H38" i="12"/>
  <c r="I38" i="12"/>
  <c r="J38" i="12"/>
  <c r="K38" i="12"/>
  <c r="L38" i="12"/>
  <c r="C39" i="12"/>
  <c r="D39" i="12"/>
  <c r="E39" i="12"/>
  <c r="F39" i="12"/>
  <c r="G39" i="12"/>
  <c r="H39" i="12"/>
  <c r="I39" i="12"/>
  <c r="J39" i="12"/>
  <c r="K39" i="12"/>
  <c r="L39" i="12"/>
  <c r="C40" i="12"/>
  <c r="D40" i="12"/>
  <c r="E40" i="12"/>
  <c r="F40" i="12"/>
  <c r="G40" i="12"/>
  <c r="H40" i="12"/>
  <c r="I40" i="12"/>
  <c r="J40" i="12"/>
  <c r="K40" i="12"/>
  <c r="L40" i="12"/>
  <c r="C41" i="12"/>
  <c r="D41" i="12"/>
  <c r="E41" i="12"/>
  <c r="F41" i="12"/>
  <c r="G41" i="12"/>
  <c r="H41" i="12"/>
  <c r="I41" i="12"/>
  <c r="J41" i="12"/>
  <c r="K41" i="12"/>
  <c r="L41" i="12"/>
  <c r="C42" i="12"/>
  <c r="D42" i="12"/>
  <c r="E42" i="12"/>
  <c r="F42" i="12"/>
  <c r="G42" i="12"/>
  <c r="H42" i="12"/>
  <c r="I42" i="12"/>
  <c r="J42" i="12"/>
  <c r="K42" i="12"/>
  <c r="L42" i="12"/>
  <c r="D33" i="12"/>
  <c r="E33" i="12"/>
  <c r="F33" i="12"/>
  <c r="G33" i="12"/>
  <c r="H33" i="12"/>
  <c r="I33" i="12"/>
  <c r="J33" i="12"/>
  <c r="K33" i="12"/>
  <c r="L33" i="12"/>
  <c r="C33" i="12"/>
  <c r="C18" i="12" a="1"/>
  <c r="C18" i="12" s="1"/>
  <c r="M10" i="11"/>
  <c r="M9" i="11"/>
  <c r="N12" i="11" s="1"/>
  <c r="E9" i="11"/>
  <c r="E10" i="11"/>
  <c r="E8" i="11"/>
  <c r="H10" i="11"/>
  <c r="H9" i="11"/>
  <c r="I12" i="11"/>
  <c r="D12" i="11"/>
  <c r="H4" i="11"/>
  <c r="C2" i="11"/>
  <c r="C3" i="11"/>
  <c r="C1" i="11"/>
  <c r="H7" i="10" a="1"/>
  <c r="H7" i="10" s="1"/>
  <c r="H8" i="10" a="1"/>
  <c r="H8" i="10" s="1"/>
  <c r="H9" i="10" a="1"/>
  <c r="H9" i="10" s="1"/>
  <c r="H10" i="10" a="1"/>
  <c r="H10" i="10"/>
  <c r="H11" i="10" a="1"/>
  <c r="H11" i="10" s="1"/>
  <c r="H12" i="10" a="1"/>
  <c r="H12" i="10" s="1"/>
  <c r="H13" i="10" a="1"/>
  <c r="H13" i="10" s="1"/>
  <c r="H14" i="10" a="1"/>
  <c r="H14" i="10" s="1"/>
  <c r="H15" i="10" a="1"/>
  <c r="H15" i="10" s="1"/>
  <c r="H16" i="10" a="1"/>
  <c r="H16" i="10" s="1"/>
  <c r="H6" i="10" a="1"/>
  <c r="H6" i="10" s="1"/>
  <c r="G6" i="10" a="1"/>
  <c r="G13" i="9" a="1"/>
  <c r="G13" i="9" s="1"/>
  <c r="G14" i="9" a="1"/>
  <c r="G14" i="9" s="1"/>
  <c r="G15" i="9" a="1"/>
  <c r="G15" i="9" s="1"/>
  <c r="G12" i="9" a="1"/>
  <c r="G12" i="9" s="1"/>
  <c r="F12" i="9" a="1"/>
  <c r="F12" i="9" s="1"/>
  <c r="G3" i="9" a="1"/>
  <c r="G3" i="9" s="1"/>
  <c r="G4" i="9" a="1"/>
  <c r="G4" i="9" s="1"/>
  <c r="G5" i="9" a="1"/>
  <c r="G5" i="9" s="1"/>
  <c r="G6" i="9" a="1"/>
  <c r="G6" i="9" s="1"/>
  <c r="F3" i="9" a="1"/>
  <c r="F3" i="9" s="1"/>
  <c r="K26" i="6" a="1"/>
  <c r="K26" i="6" s="1"/>
  <c r="O27" i="6" a="1"/>
  <c r="O27" i="6" s="1"/>
  <c r="P27" i="6" a="1"/>
  <c r="P27" i="6" s="1"/>
  <c r="Q27" i="6" a="1"/>
  <c r="Q27" i="6" s="1"/>
  <c r="I26" i="6" s="1" a="1"/>
  <c r="I26" i="6" s="1"/>
  <c r="R27" i="6" a="1"/>
  <c r="R27" i="6" s="1"/>
  <c r="S27" i="6" a="1"/>
  <c r="S27" i="6" s="1"/>
  <c r="T27" i="6" a="1"/>
  <c r="T27" i="6" s="1"/>
  <c r="N27" i="6" a="1"/>
  <c r="N27" i="6" s="1"/>
  <c r="N26" i="6" a="1"/>
  <c r="N26" i="6" s="1"/>
  <c r="F37" i="8" a="1"/>
  <c r="F37" i="8" s="1"/>
  <c r="E5" i="8" a="1"/>
  <c r="E5" i="8" s="1"/>
  <c r="G21" i="8" a="1"/>
  <c r="G21" i="8" s="1"/>
  <c r="G22" i="8" a="1"/>
  <c r="G22" i="8" s="1"/>
  <c r="G23" i="8" a="1"/>
  <c r="G23" i="8" s="1"/>
  <c r="G24" i="8" a="1"/>
  <c r="G24" i="8" s="1"/>
  <c r="G25" i="8" a="1"/>
  <c r="G25" i="8" s="1"/>
  <c r="G26" i="8" a="1"/>
  <c r="G26" i="8" s="1"/>
  <c r="G27" i="8" a="1"/>
  <c r="G27" i="8" s="1"/>
  <c r="G28" i="8" a="1"/>
  <c r="G28" i="8" s="1"/>
  <c r="G29" i="8" a="1"/>
  <c r="G29" i="8" s="1"/>
  <c r="G30" i="8" a="1"/>
  <c r="G30" i="8" s="1"/>
  <c r="G31" i="8" a="1"/>
  <c r="G31" i="8" s="1"/>
  <c r="G32" i="8" a="1"/>
  <c r="G32" i="8" s="1"/>
  <c r="F22" i="8" a="1"/>
  <c r="F22" i="8" s="1"/>
  <c r="F23" i="8" a="1"/>
  <c r="F23" i="8" s="1"/>
  <c r="F24" i="8" a="1"/>
  <c r="F24" i="8" s="1"/>
  <c r="F25" i="8" a="1"/>
  <c r="F25" i="8" s="1"/>
  <c r="F26" i="8" a="1"/>
  <c r="F26" i="8" s="1"/>
  <c r="F27" i="8" a="1"/>
  <c r="F27" i="8" s="1"/>
  <c r="F28" i="8" a="1"/>
  <c r="F28" i="8" s="1"/>
  <c r="F29" i="8" a="1"/>
  <c r="F29" i="8" s="1"/>
  <c r="F30" i="8" a="1"/>
  <c r="F30" i="8" s="1"/>
  <c r="F31" i="8" a="1"/>
  <c r="F31" i="8" s="1"/>
  <c r="F32" i="8" a="1"/>
  <c r="F32" i="8" s="1"/>
  <c r="F21" i="8" a="1"/>
  <c r="F21" i="8" s="1"/>
  <c r="E6" i="8" a="1"/>
  <c r="E6" i="8" s="1"/>
  <c r="E7" i="8" a="1"/>
  <c r="E7" i="8" s="1"/>
  <c r="E8" i="8" a="1"/>
  <c r="E8" i="8" s="1"/>
  <c r="E9" i="8" a="1"/>
  <c r="E9" i="8" s="1"/>
  <c r="E10" i="8" a="1"/>
  <c r="E10" i="8" s="1"/>
  <c r="E11" i="8" a="1"/>
  <c r="E11" i="8" s="1"/>
  <c r="E12" i="8" a="1"/>
  <c r="E12" i="8" s="1"/>
  <c r="E13" i="8" a="1"/>
  <c r="E13" i="8" s="1"/>
  <c r="E14" i="8" a="1"/>
  <c r="E14" i="8" s="1"/>
  <c r="E15" i="8" a="1"/>
  <c r="E15" i="8" s="1"/>
  <c r="E16" i="8" a="1"/>
  <c r="E16" i="8" s="1"/>
  <c r="F49" i="6" a="1"/>
  <c r="F49" i="6" s="1"/>
  <c r="L15" i="6" a="1"/>
  <c r="L15" i="6" s="1"/>
  <c r="K15" i="6" a="1"/>
  <c r="K15" i="6" s="1"/>
  <c r="S28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O29" i="1"/>
  <c r="N29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4" i="1"/>
  <c r="A15" i="6" a="1"/>
  <c r="A15" i="6" s="1"/>
  <c r="H4" i="4" a="1"/>
  <c r="H4" i="4" s="1"/>
  <c r="I6" i="3" a="1"/>
  <c r="I6" i="3" s="1"/>
  <c r="I5" i="3"/>
  <c r="G1" i="3" a="1"/>
  <c r="G1" i="3" s="1"/>
  <c r="G29" i="1"/>
  <c r="C29" i="1"/>
  <c r="H4" i="1"/>
  <c r="D4" i="1"/>
  <c r="B4" i="1" a="1"/>
  <c r="B4" i="1" s="1"/>
  <c r="F4" i="1" s="1" a="1"/>
  <c r="F4" i="1" s="1"/>
  <c r="L60" i="1" l="1"/>
  <c r="D56" i="17" a="1"/>
  <c r="D56" i="17" s="1"/>
  <c r="D58" i="17" a="1"/>
  <c r="D58" i="17" s="1"/>
  <c r="E41" i="17" a="1"/>
  <c r="E41" i="17" s="1"/>
  <c r="F41" i="17" s="1" a="1"/>
  <c r="F41" i="17" s="1"/>
  <c r="H38" i="17"/>
  <c r="G56" i="17"/>
  <c r="G64" i="17"/>
  <c r="G57" i="17"/>
  <c r="G65" i="17"/>
  <c r="G58" i="17"/>
  <c r="G66" i="17"/>
  <c r="G59" i="17"/>
  <c r="G67" i="17"/>
  <c r="G61" i="17"/>
  <c r="G60" i="17"/>
  <c r="G62" i="17"/>
  <c r="G63" i="17"/>
  <c r="D5" i="17"/>
  <c r="K5" i="17" s="1"/>
  <c r="Q37" i="1"/>
  <c r="Q41" i="1"/>
  <c r="Q45" i="1"/>
  <c r="Q57" i="1"/>
  <c r="Q49" i="1"/>
  <c r="Q53" i="1"/>
  <c r="Q38" i="1"/>
  <c r="Q42" i="1"/>
  <c r="Q46" i="1"/>
  <c r="Q50" i="1"/>
  <c r="Q54" i="1"/>
  <c r="Q58" i="1"/>
  <c r="Q39" i="1"/>
  <c r="Q43" i="1"/>
  <c r="Q47" i="1"/>
  <c r="Q51" i="1"/>
  <c r="Q55" i="1"/>
  <c r="Q59" i="1"/>
  <c r="R36" i="1"/>
  <c r="T36" i="1" s="1"/>
  <c r="Q40" i="1"/>
  <c r="Q44" i="1"/>
  <c r="Q48" i="1"/>
  <c r="Q52" i="1"/>
  <c r="Q56" i="1"/>
  <c r="Q60" i="1"/>
  <c r="O60" i="1"/>
  <c r="O55" i="1"/>
  <c r="O54" i="1"/>
  <c r="O52" i="1"/>
  <c r="O47" i="1"/>
  <c r="O46" i="1"/>
  <c r="O44" i="1"/>
  <c r="O59" i="1"/>
  <c r="O51" i="1"/>
  <c r="O43" i="1"/>
  <c r="O58" i="1"/>
  <c r="O50" i="1"/>
  <c r="O42" i="1"/>
  <c r="O57" i="1"/>
  <c r="O49" i="1"/>
  <c r="O41" i="1"/>
  <c r="O56" i="1"/>
  <c r="O48" i="1"/>
  <c r="O53" i="1"/>
  <c r="O45" i="1"/>
  <c r="L38" i="1"/>
  <c r="L39" i="1"/>
  <c r="L45" i="1"/>
  <c r="L46" i="1"/>
  <c r="L47" i="1"/>
  <c r="L53" i="1"/>
  <c r="L54" i="1"/>
  <c r="L37" i="1"/>
  <c r="L55" i="1"/>
  <c r="L40" i="1"/>
  <c r="L48" i="1"/>
  <c r="L56" i="1"/>
  <c r="L41" i="1"/>
  <c r="L49" i="1"/>
  <c r="L57" i="1"/>
  <c r="M36" i="1"/>
  <c r="O38" i="1" s="1"/>
  <c r="L42" i="1"/>
  <c r="L50" i="1"/>
  <c r="L58" i="1"/>
  <c r="L43" i="1"/>
  <c r="L51" i="1"/>
  <c r="L59" i="1"/>
  <c r="L44" i="1"/>
  <c r="L52" i="1"/>
  <c r="G40" i="1"/>
  <c r="G48" i="1"/>
  <c r="G56" i="1"/>
  <c r="G50" i="1"/>
  <c r="G60" i="1"/>
  <c r="G45" i="1"/>
  <c r="G46" i="1"/>
  <c r="G41" i="1"/>
  <c r="G49" i="1"/>
  <c r="G57" i="1"/>
  <c r="G42" i="1"/>
  <c r="G58" i="1"/>
  <c r="G37" i="1"/>
  <c r="G43" i="1"/>
  <c r="G51" i="1"/>
  <c r="G59" i="1"/>
  <c r="G44" i="1"/>
  <c r="G52" i="1"/>
  <c r="G53" i="1"/>
  <c r="G38" i="1"/>
  <c r="G54" i="1"/>
  <c r="G39" i="1"/>
  <c r="G47" i="1"/>
  <c r="G55" i="1"/>
  <c r="H36" i="1"/>
  <c r="C4" i="11"/>
  <c r="G6" i="10"/>
  <c r="O9" i="1"/>
  <c r="O24" i="1"/>
  <c r="O16" i="1"/>
  <c r="O8" i="1"/>
  <c r="O23" i="1"/>
  <c r="O15" i="1"/>
  <c r="O7" i="1"/>
  <c r="O22" i="1"/>
  <c r="O14" i="1"/>
  <c r="O6" i="1"/>
  <c r="O4" i="1"/>
  <c r="O21" i="1"/>
  <c r="O13" i="1"/>
  <c r="O5" i="1"/>
  <c r="O28" i="1"/>
  <c r="O20" i="1"/>
  <c r="O12" i="1"/>
  <c r="O27" i="1"/>
  <c r="O19" i="1"/>
  <c r="O11" i="1"/>
  <c r="O26" i="1"/>
  <c r="O18" i="1"/>
  <c r="O10" i="1"/>
  <c r="O25" i="1"/>
  <c r="O17" i="1"/>
  <c r="H20" i="1"/>
  <c r="H12" i="1"/>
  <c r="H27" i="1"/>
  <c r="H19" i="1"/>
  <c r="H11" i="1"/>
  <c r="H26" i="1"/>
  <c r="H18" i="1"/>
  <c r="H10" i="1"/>
  <c r="H24" i="1"/>
  <c r="H16" i="1"/>
  <c r="H8" i="1"/>
  <c r="H25" i="1"/>
  <c r="H17" i="1"/>
  <c r="H9" i="1"/>
  <c r="H23" i="1"/>
  <c r="H15" i="1"/>
  <c r="H7" i="1"/>
  <c r="H28" i="1"/>
  <c r="H22" i="1"/>
  <c r="H14" i="1"/>
  <c r="H6" i="1"/>
  <c r="H21" i="1"/>
  <c r="H13" i="1"/>
  <c r="H5" i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O39" i="1" l="1"/>
  <c r="O40" i="1"/>
  <c r="O37" i="1"/>
  <c r="G55" i="17"/>
  <c r="K11" i="17"/>
  <c r="K16" i="17"/>
  <c r="K8" i="17"/>
  <c r="K7" i="17"/>
  <c r="K14" i="17"/>
  <c r="K10" i="17"/>
  <c r="K17" i="17"/>
  <c r="K15" i="17"/>
  <c r="K6" i="17"/>
  <c r="K12" i="17"/>
  <c r="K13" i="17"/>
  <c r="K9" i="17"/>
  <c r="E5" i="17" a="1"/>
  <c r="E5" i="17" s="1"/>
  <c r="T37" i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Q36" i="1"/>
  <c r="O36" i="1"/>
  <c r="J36" i="1" a="1"/>
  <c r="J36" i="1" s="1"/>
  <c r="L36" i="1"/>
  <c r="G36" i="1"/>
  <c r="F5" i="17" l="1" a="1"/>
  <c r="F5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tc={A428CB79-12F3-4B14-9FC3-DD244D18F32E}</author>
    <author>Peter Adamko</author>
  </authors>
  <commentList>
    <comment ref="D4" authorId="0" shapeId="0" xr:uid="{A428CB79-12F3-4B14-9FC3-DD244D18F32E}">
      <text>
        <t xml:space="preserve"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v bunke D3 nemôže byť 0, tak do D4 napíšeme iba =C4 </t>
      </text>
    </comment>
    <comment ref="T36" authorId="1" shapeId="0" xr:uid="{2ED4223C-7BB1-4A3A-8017-4DE468427675}">
      <text>
        <r>
          <rPr>
            <b/>
            <sz val="9"/>
            <color indexed="81"/>
            <rFont val="Tahoma"/>
            <family val="2"/>
            <charset val="238"/>
          </rPr>
          <t>Peter Adamko:</t>
        </r>
        <r>
          <rPr>
            <sz val="9"/>
            <color indexed="81"/>
            <rFont val="Tahoma"/>
            <family val="2"/>
            <charset val="238"/>
          </rPr>
          <t xml:space="preserve">
Všimnite si neskutočnú podobu s príkladom 1.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<sst xmlns="http://schemas.openxmlformats.org/spreadsheetml/2006/main" count="490" uniqueCount="250">
  <si>
    <t>tržby</t>
  </si>
  <si>
    <t>spolu</t>
  </si>
  <si>
    <t>←</t>
  </si>
  <si>
    <t>Janka</t>
  </si>
  <si>
    <t>Danka</t>
  </si>
  <si>
    <t>Majka</t>
  </si>
  <si>
    <t>Julka</t>
  </si>
  <si>
    <t>Evka</t>
  </si>
  <si>
    <t>Ivka</t>
  </si>
  <si>
    <t>zoznam #1</t>
  </si>
  <si>
    <t>zoznam #2</t>
  </si>
  <si>
    <t>Test či sa meno so zoznamu #1 nachádza v zozname #2.</t>
  </si>
  <si>
    <t>meno</t>
  </si>
  <si>
    <t>oddelenie</t>
  </si>
  <si>
    <t>plat</t>
  </si>
  <si>
    <t>personálne</t>
  </si>
  <si>
    <t>účtáreň</t>
  </si>
  <si>
    <t>vyber oddelenie</t>
  </si>
  <si>
    <t>Terka</t>
  </si>
  <si>
    <r>
      <t xml:space="preserve">je ľahké vypočítať </t>
    </r>
    <r>
      <rPr>
        <b/>
        <sz val="11"/>
        <color theme="1"/>
        <rFont val="Calibri"/>
        <family val="2"/>
        <charset val="238"/>
        <scheme val="minor"/>
      </rPr>
      <t>priemer</t>
    </r>
    <r>
      <rPr>
        <sz val="11"/>
        <color theme="1"/>
        <rFont val="Calibri"/>
        <family val="2"/>
        <charset val="238"/>
        <scheme val="minor"/>
      </rPr>
      <t xml:space="preserve">ný plat oddelenia </t>
    </r>
  </si>
  <si>
    <r>
      <rPr>
        <b/>
        <sz val="11"/>
        <color theme="1"/>
        <rFont val="Calibri"/>
        <family val="2"/>
        <charset val="238"/>
        <scheme val="minor"/>
      </rPr>
      <t>medián</t>
    </r>
    <r>
      <rPr>
        <sz val="11"/>
        <color theme="1"/>
        <rFont val="Calibri"/>
        <family val="2"/>
        <charset val="238"/>
        <scheme val="minor"/>
      </rPr>
      <t xml:space="preserve"> platu oddelenia vyžaduje viac znalostí</t>
    </r>
  </si>
  <si>
    <t>Lenka</t>
  </si>
  <si>
    <t>Mená v oboch zoznamoch</t>
  </si>
  <si>
    <t>Anežka</t>
  </si>
  <si>
    <t>dáta</t>
  </si>
  <si>
    <t>Zoznam1</t>
  </si>
  <si>
    <t>Zoznam2</t>
  </si>
  <si>
    <t>g</t>
  </si>
  <si>
    <t>f</t>
  </si>
  <si>
    <t>ff</t>
  </si>
  <si>
    <t>a</t>
  </si>
  <si>
    <t>b</t>
  </si>
  <si>
    <t>c</t>
  </si>
  <si>
    <t>d</t>
  </si>
  <si>
    <t>e</t>
  </si>
  <si>
    <t>h</t>
  </si>
  <si>
    <t>Označte oblasť D3:D4. Potiahnite za štvorček vpravo dole alebo naň dvojkliknite.</t>
  </si>
  <si>
    <t>Urobte tak, aj keď si myslíte, že viete, čo to urobí.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</si>
  <si>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</si>
  <si>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</si>
  <si>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</si>
  <si>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</si>
  <si>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</si>
  <si>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</si>
  <si>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</si>
  <si>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</si>
  <si>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</si>
  <si>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</si>
  <si>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</si>
  <si>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</si>
  <si>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1.</t>
  </si>
  <si>
    <t>2.</t>
  </si>
  <si>
    <t>Rexo</t>
  </si>
  <si>
    <t>3.</t>
  </si>
  <si>
    <t>4.</t>
  </si>
  <si>
    <t>Kýblik</t>
  </si>
  <si>
    <t>Vedko</t>
  </si>
  <si>
    <t>Dudroš</t>
  </si>
  <si>
    <t>Šťastko</t>
  </si>
  <si>
    <t>Spachtoš</t>
  </si>
  <si>
    <t>Hapči</t>
  </si>
  <si>
    <t>Plaško</t>
  </si>
  <si>
    <t>Chris Larabee Adams</t>
  </si>
  <si>
    <t xml:space="preserve">Vin Tanner </t>
  </si>
  <si>
    <t>Bernardo O´Reilly</t>
  </si>
  <si>
    <t>Dieťa 1: "Keď vás zabijú, vezmeme pušky a pomstíme vás."</t>
  </si>
  <si>
    <t>Dieťa 2: "A budeme vám nosiť čerstvé kvety na hrob."</t>
  </si>
  <si>
    <t>O´Reilly: "Nebuďte sklamaní, keď vaše plány nevýjdu."</t>
  </si>
  <si>
    <t>Dieťa 1: "Nebudeme. Budeme rovnako radi."</t>
  </si>
  <si>
    <t>Dieťa 2: "A možno ešte viac."</t>
  </si>
  <si>
    <t>Dieťa 1: "Možno."</t>
  </si>
  <si>
    <t>Keďže Bernardo má tú háveď skutočne rád, urobí im radosť a zomrie.</t>
  </si>
  <si>
    <t>Lee</t>
  </si>
  <si>
    <t>Harry Luck</t>
  </si>
  <si>
    <t>Britt</t>
  </si>
  <si>
    <t>Chico</t>
  </si>
  <si>
    <t>Trpaslíci</t>
  </si>
  <si>
    <t>Statoční</t>
  </si>
  <si>
    <t>Kumulatívny súčet pre konkrétnu položku</t>
  </si>
  <si>
    <t>zmena 1</t>
  </si>
  <si>
    <t>zmena 2</t>
  </si>
  <si>
    <t>zmena</t>
  </si>
  <si>
    <t>verzia</t>
  </si>
  <si>
    <t>dátum</t>
  </si>
  <si>
    <t>K hornej bunke 
pripočítať novú hodnotu</t>
  </si>
  <si>
    <r>
      <t xml:space="preserve">Suma od prvej </t>
    </r>
    <r>
      <rPr>
        <b/>
        <sz val="12"/>
        <color theme="1"/>
        <rFont val="Calibri"/>
        <family val="2"/>
        <charset val="238"/>
        <scheme val="minor"/>
      </rPr>
      <t>$</t>
    </r>
    <r>
      <rPr>
        <sz val="11"/>
        <color theme="1"/>
        <rFont val="Calibri"/>
        <family val="2"/>
        <charset val="238"/>
        <scheme val="minor"/>
      </rPr>
      <t>bunky</t>
    </r>
    <r>
      <rPr>
        <b/>
        <sz val="12"/>
        <color theme="1"/>
        <rFont val="Calibri"/>
        <family val="2"/>
        <charset val="238"/>
        <scheme val="minor"/>
      </rPr>
      <t>$</t>
    </r>
    <r>
      <rPr>
        <sz val="11"/>
        <color theme="1"/>
        <rFont val="Calibri"/>
        <family val="2"/>
        <charset val="238"/>
        <scheme val="minor"/>
      </rPr>
      <t xml:space="preserve"> 
až po poslednú sčítavanú bunku</t>
    </r>
  </si>
  <si>
    <t>kumsuč2</t>
  </si>
  <si>
    <t>kumsuč3</t>
  </si>
  <si>
    <t>zmenia kum. súčty 2, 3 v novom riadku a aj nad ním.</t>
  </si>
  <si>
    <t>Ak budeme pridávať riadky, 
musíme použiť TABUĽKU a troška iný zápis - kumsuč3</t>
  </si>
  <si>
    <t>Vzorec z príkladu 2 po pridaní riadka nefunguje dobre</t>
  </si>
  <si>
    <t>5.</t>
  </si>
  <si>
    <t>Možnosti v zozname 2 sú ovplývnené výberom v zozname 1</t>
  </si>
  <si>
    <t>Zoznam 2:</t>
  </si>
  <si>
    <t>Zoznam 1:</t>
  </si>
  <si>
    <t>6.</t>
  </si>
  <si>
    <t>Bonus 1:</t>
  </si>
  <si>
    <t>Bonus 2:</t>
  </si>
  <si>
    <t>Vyberte si:</t>
  </si>
  <si>
    <t>Firma 1</t>
  </si>
  <si>
    <t>Firma 2</t>
  </si>
  <si>
    <t>Firma 3</t>
  </si>
  <si>
    <t>Firma 4</t>
  </si>
  <si>
    <t>Firma 5</t>
  </si>
  <si>
    <t>Firma 6</t>
  </si>
  <si>
    <t>Firma 7</t>
  </si>
  <si>
    <t>Firma 8</t>
  </si>
  <si>
    <t>Firma 9</t>
  </si>
  <si>
    <t>Firma 10</t>
  </si>
  <si>
    <t>Firma 11</t>
  </si>
  <si>
    <t>Firma 12</t>
  </si>
  <si>
    <t>Názov</t>
  </si>
  <si>
    <t>Tržby</t>
  </si>
  <si>
    <t>Opačné poradie</t>
  </si>
  <si>
    <t>7.</t>
  </si>
  <si>
    <t>https://blog.sme.sk/markovicova/kultura/vtedy-a-dnes-sedem-statocnych-1960</t>
  </si>
  <si>
    <t>Slovensko</t>
  </si>
  <si>
    <t>Žilina</t>
  </si>
  <si>
    <t>Česko</t>
  </si>
  <si>
    <t>Praha</t>
  </si>
  <si>
    <t>Poľsko</t>
  </si>
  <si>
    <t>Krakow</t>
  </si>
  <si>
    <t>Brno</t>
  </si>
  <si>
    <t>Bratislava</t>
  </si>
  <si>
    <t>Čadca</t>
  </si>
  <si>
    <t xml:space="preserve">Katowice </t>
  </si>
  <si>
    <t>Mongolsko</t>
  </si>
  <si>
    <t>Ulanbátar</t>
  </si>
  <si>
    <t>Košice</t>
  </si>
  <si>
    <t>alebo</t>
  </si>
  <si>
    <t>Štát</t>
  </si>
  <si>
    <t>Mesto</t>
  </si>
  <si>
    <t>Vyber štát</t>
  </si>
  <si>
    <t>Excel</t>
  </si>
  <si>
    <t>Tanec</t>
  </si>
  <si>
    <t>kurz</t>
  </si>
  <si>
    <t>Vzpieranie</t>
  </si>
  <si>
    <t>Matematika</t>
  </si>
  <si>
    <t>Programovanie</t>
  </si>
  <si>
    <t>PDS</t>
  </si>
  <si>
    <t>mesiac</t>
  </si>
  <si>
    <t>Row Labels</t>
  </si>
  <si>
    <t>Sum of PDS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</si>
  <si>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</si>
  <si>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</si>
  <si>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</si>
  <si>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</si>
  <si>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</si>
  <si>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</si>
  <si>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</si>
  <si>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</si>
  <si>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</si>
  <si>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</si>
  <si>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</si>
  <si>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Grand Total</t>
  </si>
  <si>
    <t>Spolu</t>
  </si>
  <si>
    <t>vyber</t>
  </si>
  <si>
    <t>1.a</t>
  </si>
  <si>
    <t>1.b</t>
  </si>
  <si>
    <t>tovar 1</t>
  </si>
  <si>
    <t>tovar 2</t>
  </si>
  <si>
    <t>tovar 3</t>
  </si>
  <si>
    <t>tovar 4</t>
  </si>
  <si>
    <t>tovar 5</t>
  </si>
  <si>
    <t>DPH</t>
  </si>
  <si>
    <t>počet
kusov</t>
  </si>
  <si>
    <t>cena za ks
bez DPH</t>
  </si>
  <si>
    <t>cena
celkom
bez DPH</t>
  </si>
  <si>
    <t>cena
celkom
s DPH</t>
  </si>
  <si>
    <t>Dynamicky</t>
  </si>
  <si>
    <t>Dynamickejšie</t>
  </si>
  <si>
    <t>Absolútno - Relatívne</t>
  </si>
  <si>
    <t>Zopakujte si násobilku</t>
  </si>
  <si>
    <t>2.a</t>
  </si>
  <si>
    <t>2.b</t>
  </si>
  <si>
    <t>2.c</t>
  </si>
  <si>
    <t>pomoc</t>
  </si>
  <si>
    <t>Pro level</t>
  </si>
  <si>
    <t>2.d</t>
  </si>
  <si>
    <t>Veľkosť tabuľky:</t>
  </si>
  <si>
    <t>Erika</t>
  </si>
  <si>
    <t>Elenka</t>
  </si>
  <si>
    <t>Božka</t>
  </si>
  <si>
    <t>Každé meno iba raz</t>
  </si>
  <si>
    <t>Iba jedinečné mená</t>
  </si>
  <si>
    <t>Opakujúce sa mená</t>
  </si>
  <si>
    <t>Kreatívne</t>
  </si>
  <si>
    <t>2.e</t>
  </si>
  <si>
    <t>2.f</t>
  </si>
  <si>
    <t>Math wizard - keď rozumiem maticam</t>
  </si>
  <si>
    <t>2.g</t>
  </si>
  <si>
    <t>Nie je riadok ako stĺpec</t>
  </si>
  <si>
    <t>od</t>
  </si>
  <si>
    <t>po</t>
  </si>
  <si>
    <t>náhodných celých čísel</t>
  </si>
  <si>
    <t>chýbajúce čísla</t>
  </si>
  <si>
    <t>jedinečné</t>
  </si>
  <si>
    <t>Rómeo</t>
  </si>
  <si>
    <t>Júlia</t>
  </si>
  <si>
    <t>Amy</t>
  </si>
  <si>
    <t>Sheldon</t>
  </si>
  <si>
    <t>On</t>
  </si>
  <si>
    <t>Ona</t>
  </si>
  <si>
    <t>Adam</t>
  </si>
  <si>
    <t>Eva</t>
  </si>
  <si>
    <t>Ken</t>
  </si>
  <si>
    <t>Barbie</t>
  </si>
  <si>
    <t>Homer</t>
  </si>
  <si>
    <t>Marge</t>
  </si>
  <si>
    <t>Meno</t>
  </si>
  <si>
    <t>E.T.</t>
  </si>
  <si>
    <t>Dopíšte číslo do bunky R29, stlačte Enter a porovnajte ako sa</t>
  </si>
  <si>
    <t>4.a</t>
  </si>
  <si>
    <t>`</t>
  </si>
  <si>
    <t>Moderne</t>
  </si>
  <si>
    <t>Polomoderne :)</t>
  </si>
  <si>
    <t>Keď rozumiete násobeniu matíc, tak je to jednoduché</t>
  </si>
  <si>
    <t>4.b</t>
  </si>
  <si>
    <t>5.a</t>
  </si>
  <si>
    <t>5.b</t>
  </si>
  <si>
    <t>Týždenný kumulatívny súčet (zajtra bude iný :)
Klasicky a zložito</t>
  </si>
  <si>
    <t>Týždenný kumulatívny súčet (zajtra bude iný :)
Moderne a elegantne</t>
  </si>
  <si>
    <t>Moderne :)</t>
  </si>
  <si>
    <t>5.c</t>
  </si>
  <si>
    <t>Týždenný kumulatívny súčet (zajtra bude iný :)
Klasicky a jednoducho</t>
  </si>
  <si>
    <t>Poradie</t>
  </si>
  <si>
    <t>Rank.EQ</t>
  </si>
  <si>
    <t>Niektoré poradia sa opakujú, iné nie sú.</t>
  </si>
  <si>
    <t>Počet opakovaní</t>
  </si>
  <si>
    <t>Neopakujúce sa poradie</t>
  </si>
  <si>
    <t>Náhodné číslo</t>
  </si>
  <si>
    <t>Jednoducho</t>
  </si>
  <si>
    <t>Zložitejšie</t>
  </si>
  <si>
    <t>1.c</t>
  </si>
  <si>
    <t xml:space="preserve">Poradie </t>
  </si>
  <si>
    <t>Ani Rank.Eq netreba</t>
  </si>
  <si>
    <t>Ani Rank.Eq, ani opakovanie</t>
  </si>
  <si>
    <t xml:space="preserve"> na jeden krát</t>
  </si>
  <si>
    <t>pri rovnosti, čo bolo vyššie bude vyššie.</t>
  </si>
  <si>
    <t>Poradia sa opakujú, bez medzier</t>
  </si>
  <si>
    <t>3.a</t>
  </si>
  <si>
    <t>3.b</t>
  </si>
  <si>
    <t>Klasika kopírovaním E5</t>
  </si>
  <si>
    <t xml:space="preserve">Moderne </t>
  </si>
  <si>
    <t>Klasika kopírovaním E21</t>
  </si>
  <si>
    <t>3.c</t>
  </si>
  <si>
    <t>Polo Moderne kopírovaním N21 (iba dole)</t>
  </si>
  <si>
    <t>Klasika. Pridať na chvíľu pomocný stĺpec 1, 2, ..., 12 a utriediť podľa neho (zostupne). Pozri aj 4.</t>
  </si>
  <si>
    <t xml:space="preserve">2.a  </t>
  </si>
  <si>
    <t>← kto sa nebojí, zmení 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</si>
</sst>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[$-F800]dddd\,\ mmmm\ dd\,\ yyyy"/>
    <numFmt numFmtId="165" formatCode="_-* #,##0_-;\-* #,##0_-;_-* &quot;-&quot;??_-;_-@_-"/>
    <numFmt numFmtId="166" formatCode="d/\ mmmm/\ yyyy"/>
    <numFmt numFmtId="167" formatCode="0.00000000000000000000000000000000000000"/>
    <numFmt numFmtId="168" formatCode="0&quot; ☹️&quot;"/>
    <numFmt numFmtId="169" formatCode="0&quot; 😀&quot;"/>
    <numFmt numFmtId="170" formatCode="&quot;Už ostáva iba &quot;0;;&quot;OK&quot;"/>
    <numFmt numFmtId="171" formatCode="0.0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43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2" xfId="0" applyBorder="1"/>
    <xf numFmtId="0" fontId="2" fillId="0" borderId="3" xfId="0" applyFont="1" applyBorder="1"/>
    <xf numFmtId="0" fontId="0" fillId="0" borderId="5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9" xfId="0" applyNumberFormat="1" applyBorder="1"/>
    <xf numFmtId="0" fontId="0" fillId="0" borderId="10" xfId="0" applyBorder="1" applyAlignment="1">
      <alignment horizontal="center"/>
    </xf>
    <xf numFmtId="0" fontId="2" fillId="0" borderId="11" xfId="0" applyFont="1" applyBorder="1"/>
    <xf numFmtId="0" fontId="0" fillId="3" borderId="8" xfId="0" applyFill="1" applyBorder="1"/>
    <xf numFmtId="0" fontId="0" fillId="3" borderId="0" xfId="0" applyFill="1"/>
    <xf numFmtId="0" fontId="4" fillId="0" borderId="0" xfId="0" applyFont="1"/>
    <xf numFmtId="0" fontId="0" fillId="2" borderId="0" xfId="0" applyFill="1"/>
    <xf numFmtId="0" fontId="5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9" fontId="0" fillId="0" borderId="0" xfId="0" applyNumberFormat="1"/>
    <xf numFmtId="9" fontId="5" fillId="0" borderId="0" xfId="0" applyNumberFormat="1" applyFont="1"/>
    <xf numFmtId="9" fontId="0" fillId="2" borderId="0" xfId="0" applyNumberFormat="1" applyFill="1"/>
    <xf numFmtId="0" fontId="0" fillId="0" borderId="4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6" fillId="0" borderId="0" xfId="0" applyFont="1"/>
    <xf numFmtId="0" fontId="0" fillId="0" borderId="10" xfId="0" applyBorder="1"/>
    <xf numFmtId="0" fontId="0" fillId="0" borderId="11" xfId="0" applyBorder="1"/>
    <xf numFmtId="0" fontId="0" fillId="0" borderId="8" xfId="0" applyBorder="1"/>
    <xf numFmtId="14" fontId="0" fillId="0" borderId="1" xfId="0" applyNumberFormat="1" applyBorder="1"/>
    <xf numFmtId="14" fontId="0" fillId="0" borderId="4" xfId="0" applyNumberFormat="1" applyBorder="1"/>
    <xf numFmtId="14" fontId="0" fillId="0" borderId="6" xfId="0" applyNumberFormat="1" applyBorder="1"/>
    <xf numFmtId="164" fontId="0" fillId="0" borderId="7" xfId="0" applyNumberFormat="1" applyBorder="1"/>
    <xf numFmtId="0" fontId="0" fillId="0" borderId="7" xfId="0" applyBorder="1" applyAlignment="1">
      <alignment horizontal="center"/>
    </xf>
    <xf numFmtId="0" fontId="0" fillId="5" borderId="0" xfId="0" applyFill="1"/>
    <xf numFmtId="0" fontId="0" fillId="4" borderId="0" xfId="0" applyFill="1"/>
    <xf numFmtId="165" fontId="0" fillId="0" borderId="0" xfId="1" applyNumberFormat="1" applyFont="1"/>
    <xf numFmtId="0" fontId="0" fillId="4" borderId="4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0" xfId="0" applyAlignment="1">
      <alignment horizontal="centerContinuous"/>
    </xf>
    <xf numFmtId="0" fontId="5" fillId="7" borderId="0" xfId="0" applyFont="1" applyFill="1"/>
    <xf numFmtId="0" fontId="0" fillId="8" borderId="0" xfId="0" applyFill="1"/>
    <xf numFmtId="166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0" fillId="9" borderId="0" xfId="0" applyFill="1"/>
    <xf numFmtId="1" fontId="0" fillId="0" borderId="0" xfId="0" applyNumberFormat="1"/>
    <xf numFmtId="167" fontId="0" fillId="0" borderId="0" xfId="0" applyNumberFormat="1"/>
    <xf numFmtId="0" fontId="0" fillId="9" borderId="0" xfId="0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10" borderId="0" xfId="0" applyFill="1"/>
    <xf numFmtId="0" fontId="0" fillId="2" borderId="12" xfId="0" applyFill="1" applyBorder="1"/>
    <xf numFmtId="0" fontId="5" fillId="2" borderId="12" xfId="0" applyFont="1" applyFill="1" applyBorder="1"/>
    <xf numFmtId="0" fontId="0" fillId="9" borderId="18" xfId="0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11" borderId="16" xfId="0" applyFill="1" applyBorder="1"/>
    <xf numFmtId="0" fontId="0" fillId="11" borderId="17" xfId="0" applyFill="1" applyBorder="1"/>
    <xf numFmtId="0" fontId="0" fillId="11" borderId="18" xfId="0" applyFill="1" applyBorder="1"/>
    <xf numFmtId="0" fontId="0" fillId="11" borderId="20" xfId="0" applyFill="1" applyBorder="1"/>
    <xf numFmtId="0" fontId="0" fillId="11" borderId="0" xfId="0" applyFill="1"/>
    <xf numFmtId="0" fontId="5" fillId="11" borderId="0" xfId="0" applyFont="1" applyFill="1"/>
    <xf numFmtId="0" fontId="0" fillId="9" borderId="0" xfId="0" applyFill="1" applyAlignment="1">
      <alignment wrapText="1"/>
    </xf>
    <xf numFmtId="0" fontId="5" fillId="2" borderId="25" xfId="0" applyFont="1" applyFill="1" applyBorder="1"/>
    <xf numFmtId="0" fontId="2" fillId="0" borderId="12" xfId="0" applyFont="1" applyBorder="1"/>
    <xf numFmtId="0" fontId="0" fillId="0" borderId="12" xfId="0" applyBorder="1"/>
    <xf numFmtId="0" fontId="0" fillId="3" borderId="14" xfId="0" applyFill="1" applyBorder="1"/>
    <xf numFmtId="0" fontId="0" fillId="0" borderId="26" xfId="0" applyBorder="1"/>
    <xf numFmtId="0" fontId="5" fillId="0" borderId="0" xfId="0" applyFont="1" applyAlignment="1">
      <alignment horizontal="center"/>
    </xf>
    <xf numFmtId="0" fontId="5" fillId="0" borderId="33" xfId="0" applyFont="1" applyBorder="1" applyAlignment="1">
      <alignment horizontal="right" indent="2"/>
    </xf>
    <xf numFmtId="0" fontId="5" fillId="0" borderId="34" xfId="0" applyFont="1" applyBorder="1" applyAlignment="1">
      <alignment horizontal="right" indent="2"/>
    </xf>
    <xf numFmtId="0" fontId="5" fillId="0" borderId="35" xfId="0" applyFont="1" applyBorder="1" applyAlignment="1">
      <alignment horizontal="right" indent="2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left" indent="2"/>
    </xf>
    <xf numFmtId="0" fontId="5" fillId="0" borderId="28" xfId="0" applyFont="1" applyBorder="1" applyAlignment="1">
      <alignment horizontal="left" indent="2"/>
    </xf>
    <xf numFmtId="0" fontId="5" fillId="0" borderId="29" xfId="0" applyFont="1" applyBorder="1" applyAlignment="1">
      <alignment horizontal="left" indent="2"/>
    </xf>
    <xf numFmtId="0" fontId="5" fillId="0" borderId="33" xfId="0" applyFont="1" applyBorder="1" applyAlignment="1">
      <alignment horizontal="right" indent="4"/>
    </xf>
    <xf numFmtId="0" fontId="5" fillId="0" borderId="34" xfId="0" applyFont="1" applyBorder="1" applyAlignment="1">
      <alignment horizontal="right" indent="4"/>
    </xf>
    <xf numFmtId="0" fontId="5" fillId="0" borderId="35" xfId="0" applyFont="1" applyBorder="1" applyAlignment="1">
      <alignment horizontal="right" indent="4"/>
    </xf>
    <xf numFmtId="0" fontId="0" fillId="0" borderId="33" xfId="0" applyBorder="1" applyAlignment="1">
      <alignment horizontal="right" indent="6"/>
    </xf>
    <xf numFmtId="0" fontId="0" fillId="0" borderId="34" xfId="0" applyBorder="1" applyAlignment="1">
      <alignment horizontal="right" indent="6"/>
    </xf>
    <xf numFmtId="0" fontId="0" fillId="0" borderId="35" xfId="0" applyBorder="1" applyAlignment="1">
      <alignment horizontal="right" indent="6"/>
    </xf>
    <xf numFmtId="0" fontId="5" fillId="0" borderId="0" xfId="0" applyFont="1" applyAlignment="1">
      <alignment horizontal="left" indent="2"/>
    </xf>
    <xf numFmtId="0" fontId="11" fillId="0" borderId="31" xfId="0" applyFont="1" applyBorder="1" applyAlignment="1">
      <alignment horizontal="left" indent="6"/>
    </xf>
    <xf numFmtId="0" fontId="11" fillId="0" borderId="25" xfId="0" applyFont="1" applyBorder="1" applyAlignment="1">
      <alignment horizontal="left" indent="6"/>
    </xf>
    <xf numFmtId="0" fontId="11" fillId="0" borderId="32" xfId="0" applyFont="1" applyBorder="1" applyAlignment="1">
      <alignment horizontal="left" indent="6"/>
    </xf>
    <xf numFmtId="0" fontId="0" fillId="12" borderId="0" xfId="0" applyFill="1"/>
    <xf numFmtId="0" fontId="0" fillId="9" borderId="0" xfId="0" applyFill="1" applyAlignment="1">
      <alignment horizontal="left"/>
    </xf>
    <xf numFmtId="0" fontId="0" fillId="0" borderId="37" xfId="0" applyBorder="1" applyAlignment="1">
      <alignment horizontal="right" indent="6"/>
    </xf>
    <xf numFmtId="0" fontId="0" fillId="0" borderId="38" xfId="0" applyBorder="1" applyAlignment="1">
      <alignment horizontal="right" indent="6"/>
    </xf>
    <xf numFmtId="0" fontId="0" fillId="0" borderId="39" xfId="0" applyBorder="1" applyAlignment="1">
      <alignment horizontal="right" indent="6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0" fillId="13" borderId="0" xfId="0" applyFill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9" borderId="12" xfId="0" applyFill="1" applyBorder="1"/>
    <xf numFmtId="0" fontId="0" fillId="15" borderId="0" xfId="0" applyFill="1"/>
    <xf numFmtId="0" fontId="0" fillId="16" borderId="0" xfId="0" applyFill="1"/>
    <xf numFmtId="0" fontId="0" fillId="16" borderId="5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12" fillId="0" borderId="0" xfId="0" applyFont="1"/>
    <xf numFmtId="14" fontId="12" fillId="0" borderId="0" xfId="0" applyNumberFormat="1" applyFont="1"/>
    <xf numFmtId="168" fontId="13" fillId="0" borderId="0" xfId="0" applyNumberFormat="1" applyFont="1"/>
    <xf numFmtId="169" fontId="14" fillId="0" borderId="0" xfId="0" applyNumberFormat="1" applyFont="1" applyAlignment="1">
      <alignment horizontal="center"/>
    </xf>
    <xf numFmtId="171" fontId="0" fillId="0" borderId="0" xfId="0" applyNumberFormat="1"/>
    <xf numFmtId="171" fontId="0" fillId="2" borderId="0" xfId="0" applyNumberFormat="1" applyFill="1"/>
    <xf numFmtId="170" fontId="0" fillId="0" borderId="23" xfId="0" applyNumberFormat="1" applyBorder="1" applyAlignment="1">
      <alignment horizontal="center"/>
    </xf>
    <xf numFmtId="170" fontId="0" fillId="0" borderId="25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8" fillId="6" borderId="4" xfId="0" applyFont="1" applyFill="1" applyBorder="1"/>
    <xf numFmtId="0" fontId="8" fillId="6" borderId="0" xfId="0" applyFont="1" applyFill="1"/>
    <xf numFmtId="0" fontId="8" fillId="6" borderId="5" xfId="0" applyFont="1" applyFill="1" applyBorder="1"/>
    <xf numFmtId="0" fontId="8" fillId="6" borderId="6" xfId="0" applyFont="1" applyFill="1" applyBorder="1"/>
    <xf numFmtId="0" fontId="8" fillId="6" borderId="7" xfId="0" applyFont="1" applyFill="1" applyBorder="1"/>
    <xf numFmtId="0" fontId="8" fillId="6" borderId="8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8" fillId="6" borderId="3" xfId="0" applyFont="1" applyFill="1" applyBorder="1"/>
    <xf numFmtId="0" fontId="0" fillId="11" borderId="0" xfId="0" applyFill="1" applyAlignment="1">
      <alignment horizontal="center" vertical="center" wrapText="1"/>
    </xf>
    <xf numFmtId="0" fontId="0" fillId="0" borderId="0" xfId="0"/>
    <xf numFmtId="0" fontId="0" fillId="9" borderId="0" xfId="0" applyFill="1"/>
    <xf numFmtId="0" fontId="0" fillId="11" borderId="0" xfId="0" applyFill="1" applyAlignment="1">
      <alignment horizontal="center" vertical="center"/>
    </xf>
    <xf numFmtId="0" fontId="0" fillId="9" borderId="9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14" borderId="0" xfId="0" applyFill="1" applyAlignment="1">
      <alignment horizontal="center" vertical="center" wrapText="1"/>
    </xf>
    <xf numFmtId="0" fontId="5" fillId="0" borderId="0" xfId="0" applyFont="1"/>
    <xf numFmtId="0" fontId="5" fillId="0" borderId="3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7" xfId="0" applyFont="1" applyBorder="1"/>
    <xf numFmtId="0" fontId="5" fillId="11" borderId="0" xfId="0" applyFont="1" applyFill="1"/>
    <xf numFmtId="0" fontId="0" fillId="11" borderId="0" xfId="0" applyFill="1"/>
  </cellXfs>
  <cellStyles count="2">
    <cellStyle name="Čiarka" xfId="1" builtinId="3"/>
    <cellStyle name="Normálna" xfId="0" builtinId="0"/>
  </cellStyles>
  <dxfs count="35">
    <dxf>
      <font>
        <strike val="0"/>
        <color theme="5" tint="0.59996337778862885"/>
      </font>
      <numFmt numFmtId="172" formatCode=";;;[Color1]@"/>
    </dxf>
    <dxf>
      <font>
        <strike val="0"/>
        <color rgb="FF7030A0"/>
      </font>
      <numFmt numFmtId="172" formatCode=";;;[Color1]@"/>
    </dxf>
    <dxf>
      <font>
        <strike val="0"/>
        <color rgb="FF0070C0"/>
      </font>
      <numFmt numFmtId="172" formatCode=";;;[Color1]@"/>
    </dxf>
    <dxf>
      <font>
        <strike val="0"/>
        <color rgb="FF00B0F0"/>
      </font>
      <numFmt numFmtId="172" formatCode=";;;[Color1]@"/>
    </dxf>
    <dxf>
      <font>
        <strike val="0"/>
        <color rgb="FF00B050"/>
      </font>
      <numFmt numFmtId="172" formatCode=";;;[Color1]@"/>
    </dxf>
    <dxf>
      <font>
        <strike val="0"/>
        <color theme="2" tint="-0.499984740745262"/>
      </font>
      <numFmt numFmtId="172" formatCode=";;;[Color1]@"/>
    </dxf>
    <dxf>
      <font>
        <strike val="0"/>
        <color rgb="FFFFC000"/>
      </font>
      <numFmt numFmtId="172" formatCode=";;;[Color1]@"/>
    </dxf>
    <dxf>
      <font>
        <strike val="0"/>
        <color rgb="FFFF0000"/>
      </font>
      <numFmt numFmtId="172" formatCode=";;;[Color1]@"/>
    </dxf>
    <dxf>
      <font>
        <strike val="0"/>
        <color rgb="FFF0A8E7"/>
      </font>
      <numFmt numFmtId="172" formatCode=";;;[Color1]@"/>
    </dxf>
    <dxf>
      <font>
        <strike val="0"/>
        <color theme="5" tint="0.59996337778862885"/>
      </font>
      <numFmt numFmtId="172" formatCode=";;;[Color1]@"/>
    </dxf>
    <dxf>
      <font>
        <strike val="0"/>
        <color rgb="FF7030A0"/>
      </font>
      <numFmt numFmtId="172" formatCode=";;;[Color1]@"/>
    </dxf>
    <dxf>
      <font>
        <strike val="0"/>
        <color rgb="FF0070C0"/>
      </font>
      <numFmt numFmtId="172" formatCode=";;;[Color1]@"/>
    </dxf>
    <dxf>
      <font>
        <strike val="0"/>
        <color rgb="FF00B0F0"/>
      </font>
      <numFmt numFmtId="172" formatCode=";;;[Color1]@"/>
    </dxf>
    <dxf>
      <font>
        <strike val="0"/>
        <color rgb="FF00B050"/>
      </font>
      <numFmt numFmtId="172" formatCode=";;;[Color1]@"/>
    </dxf>
    <dxf>
      <font>
        <strike val="0"/>
        <color theme="2" tint="-0.499984740745262"/>
      </font>
      <numFmt numFmtId="172" formatCode=";;;[Color1]@"/>
    </dxf>
    <dxf>
      <font>
        <strike val="0"/>
        <color rgb="FFFFC000"/>
      </font>
      <numFmt numFmtId="172" formatCode=";;;[Color1]@"/>
    </dxf>
    <dxf>
      <font>
        <strike val="0"/>
        <color rgb="FFFF0000"/>
      </font>
      <numFmt numFmtId="172" formatCode=";;;[Color1]@"/>
    </dxf>
    <dxf>
      <font>
        <strike val="0"/>
        <color rgb="FFF0A8E7"/>
      </font>
      <numFmt numFmtId="172" formatCode=";;;[Color1]@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C000"/>
        </patternFill>
      </fill>
      <border>
        <top style="thin">
          <color auto="1"/>
        </top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19" formatCode="d/m/yyyy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colors>
    <mruColors>
      <color rgb="FFABFBF9"/>
      <color rgb="FFF0A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ter Adamko" id="{D5D5BB88-8F45-4E17-87C7-BCB2CD1A5F08}" userId="Peter Adamko" providerId="None"/>
</personList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Adamko" refreshedDate="44851.651238194441" createdVersion="8" refreshedVersion="8" minRefreshableVersion="3" recordCount="30" xr:uid="{F6E246FE-45C9-483C-9156-3E52F6CE12CC}">
  <cacheSource type="worksheet">
    <worksheetSource ref="B3:C33" sheet="Sheet2" r:id="rId2"/>
  </cacheSource>
  <cacheFields count="3">
    <cacheField name="dátum" numFmtId="166">
      <sharedItems containsSemiMixedTypes="0" containsNonDate="0" containsDate="1" containsString="0" minDate="2022-01-07T06:54:44" maxDate="2022-12-26T10:58:06" count="30">
        <d v="2022-09-04T13:23:17"/>
        <d v="2022-11-21T02:24:57"/>
        <d v="2022-06-27T06:26:17"/>
        <d v="2022-10-03T11:19:28"/>
        <d v="2022-03-08T18:09:53"/>
        <d v="2022-10-03T17:35:17"/>
        <d v="2022-11-11T02:31:02"/>
        <d v="2022-06-10T11:31:42"/>
        <d v="2022-10-15T11:38:25"/>
        <d v="2022-07-06T00:08:21"/>
        <d v="2022-12-26T00:43:22"/>
        <d v="2022-10-05T05:59:20"/>
        <d v="2022-10-07T06:10:50"/>
        <d v="2022-12-26T10:58:06"/>
        <d v="2022-01-21T00:32:23"/>
        <d v="2022-04-21T07:19:17"/>
        <d v="2022-11-16T21:32:58"/>
        <d v="2022-01-14T15:49:13"/>
        <d v="2022-06-23T19:07:11"/>
        <d v="2022-11-16T18:40:34"/>
        <d v="2022-07-26T13:26:04"/>
        <d v="2022-04-20T00:34:51"/>
        <d v="2022-01-10T19:42:22"/>
        <d v="2022-06-21T17:49:55"/>
        <d v="2022-02-21T00:15:15"/>
        <d v="2022-02-09T05:32:06"/>
        <d v="2022-09-18T13:02:03"/>
        <d v="2022-08-13T04:48:26"/>
        <d v="2022-01-07T06:54:44"/>
        <d v="2022-08-22T00:12:23"/>
      </sharedItems>
      <fieldGroup par="2" base="0">
        <rangePr groupBy="days" startDate="2022-01-07T06:54:44" endDate="2022-12-26T10:58:06"/>
        <groupItems count="368">
          <s v="&lt;7.1.2022"/>
          <s v="1.1"/>
          <s v="2.1"/>
          <s v="3.1"/>
          <s v="4.1"/>
          <s v="5.1"/>
          <s v="6.1"/>
          <s v="7.1"/>
          <s v="8.1"/>
          <s v="9.1"/>
          <s v="10.1"/>
          <s v="11.1"/>
          <s v="12.1"/>
          <s v="13.1"/>
          <s v="14.1"/>
          <s v="15.1"/>
          <s v="16.1"/>
          <s v="17.1"/>
          <s v="18.1"/>
          <s v="19.1"/>
          <s v="20.1"/>
          <s v="21.1"/>
          <s v="22.1"/>
          <s v="23.1"/>
          <s v="24.1"/>
          <s v="25.1"/>
          <s v="26.1"/>
          <s v="27.1"/>
          <s v="28.1"/>
          <s v="29.1"/>
          <s v="30.1"/>
          <s v="31.1"/>
          <s v="1.2"/>
          <s v="2.2"/>
          <s v="3.2"/>
          <s v="4.2"/>
          <s v="5.2"/>
          <s v="6.2"/>
          <s v="7.2"/>
          <s v="8.2"/>
          <s v="9.2"/>
          <s v="10.2"/>
          <s v="11.2"/>
          <s v="12.2"/>
          <s v="13.2"/>
          <s v="14.2"/>
          <s v="15.2"/>
          <s v="16.2"/>
          <s v="17.2"/>
          <s v="18.2"/>
          <s v="19.2"/>
          <s v="20.2"/>
          <s v="21.2"/>
          <s v="22.2"/>
          <s v="23.2"/>
          <s v="24.2"/>
          <s v="25.2"/>
          <s v="26.2"/>
          <s v="27.2"/>
          <s v="28.2"/>
          <s v="29.2"/>
          <s v="1.3"/>
          <s v="2.3"/>
          <s v="3.3"/>
          <s v="4.3"/>
          <s v="5.3"/>
          <s v="6.3"/>
          <s v="7.3"/>
          <s v="8.3"/>
          <s v="9.3"/>
          <s v="10.3"/>
          <s v="11.3"/>
          <s v="12.3"/>
          <s v="13.3"/>
          <s v="14.3"/>
          <s v="15.3"/>
          <s v="16.3"/>
          <s v="17.3"/>
          <s v="18.3"/>
          <s v="19.3"/>
          <s v="20.3"/>
          <s v="21.3"/>
          <s v="22.3"/>
          <s v="23.3"/>
          <s v="24.3"/>
          <s v="25.3"/>
          <s v="26.3"/>
          <s v="27.3"/>
          <s v="28.3"/>
          <s v="29.3"/>
          <s v="30.3"/>
          <s v="31.3"/>
          <s v="1.4"/>
          <s v="2.4"/>
          <s v="3.4"/>
          <s v="4.4"/>
          <s v="5.4"/>
          <s v="6.4"/>
          <s v="7.4"/>
          <s v="8.4"/>
          <s v="9.4"/>
          <s v="10.4"/>
          <s v="11.4"/>
          <s v="12.4"/>
          <s v="13.4"/>
          <s v="14.4"/>
          <s v="15.4"/>
          <s v="16.4"/>
          <s v="17.4"/>
          <s v="18.4"/>
          <s v="19.4"/>
          <s v="20.4"/>
          <s v="21.4"/>
          <s v="22.4"/>
          <s v="23.4"/>
          <s v="24.4"/>
          <s v="25.4"/>
          <s v="26.4"/>
          <s v="27.4"/>
          <s v="28.4"/>
          <s v="29.4"/>
          <s v="30.4"/>
          <s v="1.5"/>
          <s v="2.5"/>
          <s v="3.5"/>
          <s v="4.5"/>
          <s v="5.5"/>
          <s v="6.5"/>
          <s v="7.5"/>
          <s v="8.5"/>
          <s v="9.5"/>
          <s v="10.5"/>
          <s v="11.5"/>
          <s v="12.5"/>
          <s v="13.5"/>
          <s v="14.5"/>
          <s v="15.5"/>
          <s v="16.5"/>
          <s v="17.5"/>
          <s v="18.5"/>
          <s v="19.5"/>
          <s v="20.5"/>
          <s v="21.5"/>
          <s v="22.5"/>
          <s v="23.5"/>
          <s v="24.5"/>
          <s v="25.5"/>
          <s v="26.5"/>
          <s v="27.5"/>
          <s v="28.5"/>
          <s v="29.5"/>
          <s v="30.5"/>
          <s v="31.5"/>
          <s v="1.6"/>
          <s v="2.6"/>
          <s v="3.6"/>
          <s v="4.6"/>
          <s v="5.6"/>
          <s v="6.6"/>
          <s v="7.6"/>
          <s v="8.6"/>
          <s v="9.6"/>
          <s v="10.6"/>
          <s v="11.6"/>
          <s v="12.6"/>
          <s v="13.6"/>
          <s v="14.6"/>
          <s v="15.6"/>
          <s v="16.6"/>
          <s v="17.6"/>
          <s v="18.6"/>
          <s v="19.6"/>
          <s v="20.6"/>
          <s v="21.6"/>
          <s v="22.6"/>
          <s v="23.6"/>
          <s v="24.6"/>
          <s v="25.6"/>
          <s v="26.6"/>
          <s v="27.6"/>
          <s v="28.6"/>
          <s v="29.6"/>
          <s v="30.6"/>
          <s v="1.7"/>
          <s v="2.7"/>
          <s v="3.7"/>
          <s v="4.7"/>
          <s v="5.7"/>
          <s v="6.7"/>
          <s v="7.7"/>
          <s v="8.7"/>
          <s v="9.7"/>
          <s v="10.7"/>
          <s v="11.7"/>
          <s v="12.7"/>
          <s v="13.7"/>
          <s v="14.7"/>
          <s v="15.7"/>
          <s v="16.7"/>
          <s v="17.7"/>
          <s v="18.7"/>
          <s v="19.7"/>
          <s v="20.7"/>
          <s v="21.7"/>
          <s v="22.7"/>
          <s v="23.7"/>
          <s v="24.7"/>
          <s v="25.7"/>
          <s v="26.7"/>
          <s v="27.7"/>
          <s v="28.7"/>
          <s v="29.7"/>
          <s v="30.7"/>
          <s v="31.7"/>
          <s v="1.8"/>
          <s v="2.8"/>
          <s v="3.8"/>
          <s v="4.8"/>
          <s v="5.8"/>
          <s v="6.8"/>
          <s v="7.8"/>
          <s v="8.8"/>
          <s v="9.8"/>
          <s v="10.8"/>
          <s v="11.8"/>
          <s v="12.8"/>
          <s v="13.8"/>
          <s v="14.8"/>
          <s v="15.8"/>
          <s v="16.8"/>
          <s v="17.8"/>
          <s v="18.8"/>
          <s v="19.8"/>
          <s v="20.8"/>
          <s v="21.8"/>
          <s v="22.8"/>
          <s v="23.8"/>
          <s v="24.8"/>
          <s v="25.8"/>
          <s v="26.8"/>
          <s v="27.8"/>
          <s v="28.8"/>
          <s v="29.8"/>
          <s v="30.8"/>
          <s v="31.8"/>
          <s v="1.9"/>
          <s v="2.9"/>
          <s v="3.9"/>
          <s v="4.9"/>
          <s v="5.9"/>
          <s v="6.9"/>
          <s v="7.9"/>
          <s v="8.9"/>
          <s v="9.9"/>
          <s v="10.9"/>
          <s v="11.9"/>
          <s v="12.9"/>
          <s v="13.9"/>
          <s v="14.9"/>
          <s v="15.9"/>
          <s v="16.9"/>
          <s v="17.9"/>
          <s v="18.9"/>
          <s v="19.9"/>
          <s v="20.9"/>
          <s v="21.9"/>
          <s v="22.9"/>
          <s v="23.9"/>
          <s v="24.9"/>
          <s v="25.9"/>
          <s v="26.9"/>
          <s v="27.9"/>
          <s v="28.9"/>
          <s v="29.9"/>
          <s v="30.9"/>
          <s v="1.10"/>
          <s v="2.10"/>
          <s v="3.10"/>
          <s v="4.10"/>
          <s v="5.10"/>
          <s v="6.10"/>
          <s v="7.10"/>
          <s v="8.10"/>
          <s v="9.10"/>
          <s v="10.10"/>
          <s v="11.10"/>
          <s v="12.10"/>
          <s v="13.10"/>
          <s v="14.10"/>
          <s v="15.10"/>
          <s v="16.10"/>
          <s v="17.10"/>
          <s v="18.10"/>
          <s v="19.10"/>
          <s v="20.10"/>
          <s v="21.10"/>
          <s v="22.10"/>
          <s v="23.10"/>
          <s v="24.10"/>
          <s v="25.10"/>
          <s v="26.10"/>
          <s v="27.10"/>
          <s v="28.10"/>
          <s v="29.10"/>
          <s v="30.10"/>
          <s v="31.10"/>
          <s v="1.11"/>
          <s v="2.11"/>
          <s v="3.11"/>
          <s v="4.11"/>
          <s v="5.11"/>
          <s v="6.11"/>
          <s v="7.11"/>
          <s v="8.11"/>
          <s v="9.11"/>
          <s v="10.11"/>
          <s v="11.11"/>
          <s v="12.11"/>
          <s v="13.11"/>
          <s v="14.11"/>
          <s v="15.11"/>
          <s v="16.11"/>
          <s v="17.11"/>
          <s v="18.11"/>
          <s v="19.11"/>
          <s v="20.11"/>
          <s v="21.11"/>
          <s v="22.11"/>
          <s v="23.11"/>
          <s v="24.11"/>
          <s v="25.11"/>
          <s v="26.11"/>
          <s v="27.11"/>
          <s v="28.11"/>
          <s v="29.11"/>
          <s v="30.11"/>
          <s v="1.12"/>
          <s v="2.12"/>
          <s v="3.12"/>
          <s v="4.12"/>
          <s v="5.12"/>
          <s v="6.12"/>
          <s v="7.12"/>
          <s v="8.12"/>
          <s v="9.12"/>
          <s v="10.12"/>
          <s v="11.12"/>
          <s v="12.12"/>
          <s v="13.12"/>
          <s v="14.12"/>
          <s v="15.12"/>
          <s v="16.12"/>
          <s v="17.12"/>
          <s v="18.12"/>
          <s v="19.12"/>
          <s v="20.12"/>
          <s v="21.12"/>
          <s v="22.12"/>
          <s v="23.12"/>
          <s v="24.12"/>
          <s v="25.12"/>
          <s v="26.12"/>
          <s v="27.12"/>
          <s v="28.12"/>
          <s v="29.12"/>
          <s v="30.12"/>
          <s v="31.12"/>
          <s v="&gt;26.12.2022"/>
        </groupItems>
      </fieldGroup>
    </cacheField>
    <cacheField name="PDS" numFmtId="0">
      <sharedItems containsSemiMixedTypes="0" containsString="0" containsNumber="1" containsInteger="1" minValue="1" maxValue="20"/>
    </cacheField>
    <cacheField name="Months" numFmtId="0" databaseField="0">
      <fieldGroup base="0">
        <rangePr groupBy="months" startDate="2022-01-07T06:54:44" endDate="2022-12-26T10:58:06"/>
        <groupItems count="14">
          <s v="&lt;7.1.2022"/>
          <s v="1"/>
          <s v="2"/>
          <s v="3"/>
          <s v="4"/>
          <s v="5"/>
          <s v="6"/>
          <s v="7"/>
          <s v="8"/>
          <s v="9"/>
          <s v="10"/>
          <s v="11"/>
          <s v="12"/>
          <s v="&gt;26.12.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n v="1"/>
  </r>
  <r>
    <x v="1"/>
    <n v="9"/>
  </r>
  <r>
    <x v="2"/>
    <n v="1"/>
  </r>
  <r>
    <x v="3"/>
    <n v="20"/>
  </r>
  <r>
    <x v="4"/>
    <n v="16"/>
  </r>
  <r>
    <x v="5"/>
    <n v="2"/>
  </r>
  <r>
    <x v="6"/>
    <n v="12"/>
  </r>
  <r>
    <x v="7"/>
    <n v="5"/>
  </r>
  <r>
    <x v="8"/>
    <n v="11"/>
  </r>
  <r>
    <x v="9"/>
    <n v="11"/>
  </r>
  <r>
    <x v="10"/>
    <n v="17"/>
  </r>
  <r>
    <x v="11"/>
    <n v="19"/>
  </r>
  <r>
    <x v="12"/>
    <n v="7"/>
  </r>
  <r>
    <x v="13"/>
    <n v="13"/>
  </r>
  <r>
    <x v="14"/>
    <n v="16"/>
  </r>
  <r>
    <x v="15"/>
    <n v="14"/>
  </r>
  <r>
    <x v="16"/>
    <n v="4"/>
  </r>
  <r>
    <x v="17"/>
    <n v="19"/>
  </r>
  <r>
    <x v="18"/>
    <n v="5"/>
  </r>
  <r>
    <x v="19"/>
    <n v="13"/>
  </r>
  <r>
    <x v="20"/>
    <n v="8"/>
  </r>
  <r>
    <x v="21"/>
    <n v="14"/>
  </r>
  <r>
    <x v="22"/>
    <n v="5"/>
  </r>
  <r>
    <x v="23"/>
    <n v="9"/>
  </r>
  <r>
    <x v="24"/>
    <n v="15"/>
  </r>
  <r>
    <x v="25"/>
    <n v="16"/>
  </r>
  <r>
    <x v="26"/>
    <n v="3"/>
  </r>
  <r>
    <x v="27"/>
    <n v="12"/>
  </r>
  <r>
    <x v="28"/>
    <n v="16"/>
  </r>
  <r>
    <x v="29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25D58B-7CA5-4BF1-819F-A5E1D4AB9CF4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20:H32" firstHeaderRow="1" firstDataRow="1" firstDataCol="1"/>
  <pivotFields count="3">
    <pivotField axis="axisRow" numFmtId="166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2"/>
    <field x="0"/>
  </rowFields>
  <rowItems count="12"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PDS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768DDCB-150D-430F-A73C-153D5442479D}" name="TabKumSuc" displayName="TabKumSuc" ref="Q3:T28" totalsRowShown="0" headerRowBorderDxfId="34" tableBorderDxfId="33">
  <autoFilter ref="Q3:T28" xr:uid="{5768DDCB-150D-430F-A73C-153D5442479D}"/>
  <tableColumns count="4">
    <tableColumn id="1" xr3:uid="{EBC3B38D-17EC-4B39-9532-B17D950D6823}" name="dátum" dataDxfId="32"/>
    <tableColumn id="2" xr3:uid="{E23A86F4-C3C1-4C94-BC06-B2F6917B8170}" name="tržby"/>
    <tableColumn id="4" xr3:uid="{71F277CE-7096-44E5-88AD-093DA22F2D68}" name="kumsuč2" dataDxfId="31">
      <calculatedColumnFormula>SUM($R$4:R4)</calculatedColumnFormula>
    </tableColumn>
    <tableColumn id="5" xr3:uid="{2459C038-AE0E-4CF9-9485-913AA1EF0D7F}" name="kumsuč3" dataDxfId="30">
      <calculatedColumnFormula>SUM(TabKumSuc[[#Headers],[tržby]]:TabKumSuc[[#This Row],[tržby]])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1415AD-5A76-4C81-81A6-DCD5F37D3B4D}" name="Zoznam2" displayName="Zoznam2" ref="C3:C8" totalsRowShown="0">
  <autoFilter ref="C3:C8" xr:uid="{BE1415AD-5A76-4C81-81A6-DCD5F37D3B4D}"/>
  <tableColumns count="1">
    <tableColumn id="1" xr3:uid="{9BBA739C-19D7-4B3A-8977-030AADAADE18}" name="dát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63D1DB-2784-44E1-AF9F-0B8EAA5B2C60}" name="Zoznam1" displayName="Zoznam1" ref="E3:E7" totalsRowShown="0">
  <autoFilter ref="E3:E7" xr:uid="{4663D1DB-2784-44E1-AF9F-0B8EAA5B2C60}"/>
  <tableColumns count="1">
    <tableColumn id="1" xr3:uid="{E14CAB3D-0668-477F-A4AE-2DCB6BA323F6}" name="dá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0EB4DAC-3360-485C-8097-32D3910CD7BA}" name="On" displayName="On" ref="B2:B8" totalsRowShown="0" headerRowDxfId="29">
  <tableColumns count="1">
    <tableColumn id="1" xr3:uid="{277E3691-E9A5-4F74-9192-F6DC22FB9E6B}" name="Men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1EBCE2-85FF-42D9-8F7B-E3DDAA071783}" name="Ona" displayName="Ona" ref="D2:D7" totalsRowShown="0" headerRowDxfId="28">
  <tableColumns count="1">
    <tableColumn id="1" xr3:uid="{013F3D41-0D2D-4137-B31C-AD02D20F562E}" name="Me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2-10-14T13:39:46.21" personId="{D5D5BB88-8F45-4E17-87C7-BCB2CD1A5F08}" id="{A428CB79-12F3-4B14-9FC3-DD244D18F32E}">
    <text xml:space="preserve">Ak v bunke D3 nemôže byť 0, tak do D4 napíšeme iba =C4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AD97D-F7E2-4B09-9755-EB4943F56ECF}">
  <dimension ref="A1:B1"/>
  <sheetViews>
    <sheetView tabSelected="1" zoomScaleNormal="100" workbookViewId="0"/>
  </sheetViews>
  <sheetFormatPr defaultRowHeight="15" x14ac:dyDescent="0.25"/>
  <cols>
    <col min="2" max="2" width="11.7109375" customWidth="1"/>
  </cols>
  <sheetData>
    <row r="1" spans="1:2" ht="27" customHeight="1" x14ac:dyDescent="0.25">
      <c r="A1" s="111" t="s">
        <v>82</v>
      </c>
      <c r="B1" s="112">
        <v>44885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E49C-8E77-4625-9719-56D65334B3BB}">
  <dimension ref="B2:X85"/>
  <sheetViews>
    <sheetView zoomScaleNormal="100" workbookViewId="0"/>
  </sheetViews>
  <sheetFormatPr defaultRowHeight="15" x14ac:dyDescent="0.25"/>
  <cols>
    <col min="1" max="1" width="4.28515625" customWidth="1"/>
    <col min="17" max="17" width="9.140625" customWidth="1"/>
  </cols>
  <sheetData>
    <row r="2" spans="2:18" x14ac:dyDescent="0.25">
      <c r="B2" s="59" t="s">
        <v>172</v>
      </c>
      <c r="C2" s="60"/>
      <c r="D2" s="61"/>
      <c r="F2" s="114" cm="1">
        <f t="array" ref="F2">SUM(1*(MMULT(_xlfn.ANCHORARRAY(B4),_xlfn.ANCHORARRAY(C3))=C4:L13))</f>
        <v>3</v>
      </c>
      <c r="G2" s="113">
        <f>100-(COUNTBLANK(C4:L13))-F2</f>
        <v>2</v>
      </c>
      <c r="N2" s="59" t="s">
        <v>172</v>
      </c>
      <c r="O2" s="60"/>
      <c r="P2" s="61"/>
      <c r="Q2" s="117">
        <f>IF(COUNTBLANK(O4:R7),COUNTBLANK(O4:R7),"Huráááá")</f>
        <v>13</v>
      </c>
      <c r="R2" s="118"/>
    </row>
    <row r="3" spans="2:18" x14ac:dyDescent="0.25">
      <c r="B3" s="51" t="s">
        <v>157</v>
      </c>
      <c r="C3" s="62" cm="1">
        <f t="array" ref="C3:L3">_xlfn.SEQUENCE(,10)</f>
        <v>1</v>
      </c>
      <c r="D3" s="62">
        <v>2</v>
      </c>
      <c r="E3" s="62">
        <v>3</v>
      </c>
      <c r="F3" s="62">
        <v>4</v>
      </c>
      <c r="G3" s="62">
        <v>5</v>
      </c>
      <c r="H3" s="62">
        <v>6</v>
      </c>
      <c r="I3" s="62">
        <v>7</v>
      </c>
      <c r="J3" s="62">
        <v>8</v>
      </c>
      <c r="K3" s="62">
        <v>9</v>
      </c>
      <c r="L3" s="63">
        <v>10</v>
      </c>
      <c r="N3" s="51" t="s">
        <v>158</v>
      </c>
      <c r="O3" s="62" cm="1">
        <f t="array" ref="O3:R3">_xlfn.SEQUENCE(,4)</f>
        <v>1</v>
      </c>
      <c r="P3" s="62">
        <v>2</v>
      </c>
      <c r="Q3" s="62">
        <v>3</v>
      </c>
      <c r="R3" s="63">
        <v>4</v>
      </c>
    </row>
    <row r="4" spans="2:18" x14ac:dyDescent="0.25">
      <c r="B4" s="64" cm="1">
        <f t="array" ref="B4:B13">_xlfn.SEQUENCE(10)</f>
        <v>1</v>
      </c>
      <c r="L4" s="52"/>
      <c r="N4" s="64" cm="1">
        <f t="array" ref="N4:N7">_xlfn.SEQUENCE(4)</f>
        <v>1</v>
      </c>
      <c r="R4" s="52"/>
    </row>
    <row r="5" spans="2:18" x14ac:dyDescent="0.25">
      <c r="B5" s="64">
        <v>2</v>
      </c>
      <c r="L5" s="52"/>
      <c r="N5" s="64">
        <v>2</v>
      </c>
      <c r="R5" s="52">
        <v>8</v>
      </c>
    </row>
    <row r="6" spans="2:18" x14ac:dyDescent="0.25">
      <c r="B6" s="64">
        <v>3</v>
      </c>
      <c r="D6">
        <v>2</v>
      </c>
      <c r="L6" s="52"/>
      <c r="N6" s="64">
        <v>3</v>
      </c>
      <c r="R6" s="52"/>
    </row>
    <row r="7" spans="2:18" x14ac:dyDescent="0.25">
      <c r="B7" s="64">
        <v>4</v>
      </c>
      <c r="F7">
        <v>16</v>
      </c>
      <c r="L7" s="52"/>
      <c r="N7" s="65">
        <v>4</v>
      </c>
      <c r="O7" s="53"/>
      <c r="P7" s="53"/>
      <c r="Q7" s="53">
        <v>12</v>
      </c>
      <c r="R7" s="54">
        <v>16</v>
      </c>
    </row>
    <row r="8" spans="2:18" x14ac:dyDescent="0.25">
      <c r="B8" s="64">
        <v>5</v>
      </c>
      <c r="G8">
        <v>25</v>
      </c>
      <c r="L8" s="52"/>
    </row>
    <row r="9" spans="2:18" x14ac:dyDescent="0.25">
      <c r="B9" s="64">
        <v>6</v>
      </c>
      <c r="L9" s="52"/>
    </row>
    <row r="10" spans="2:18" x14ac:dyDescent="0.25">
      <c r="B10" s="64">
        <v>7</v>
      </c>
      <c r="J10">
        <v>64</v>
      </c>
      <c r="L10" s="52"/>
    </row>
    <row r="11" spans="2:18" x14ac:dyDescent="0.25">
      <c r="B11" s="64">
        <v>8</v>
      </c>
      <c r="J11">
        <v>64</v>
      </c>
      <c r="L11" s="52"/>
    </row>
    <row r="12" spans="2:18" x14ac:dyDescent="0.25">
      <c r="B12" s="64">
        <v>9</v>
      </c>
      <c r="L12" s="52"/>
    </row>
    <row r="13" spans="2:18" x14ac:dyDescent="0.25">
      <c r="B13" s="65">
        <v>10</v>
      </c>
      <c r="C13" s="53"/>
      <c r="D13" s="53"/>
      <c r="E13" s="53"/>
      <c r="F13" s="53"/>
      <c r="G13" s="53"/>
      <c r="H13" s="53"/>
      <c r="I13" s="53"/>
      <c r="J13" s="53"/>
      <c r="K13" s="53"/>
      <c r="L13" s="54"/>
    </row>
    <row r="16" spans="2:18" x14ac:dyDescent="0.25">
      <c r="B16" s="59" t="s">
        <v>169</v>
      </c>
      <c r="C16" s="60"/>
      <c r="D16" s="61"/>
      <c r="N16" s="59" t="s">
        <v>170</v>
      </c>
      <c r="O16" s="60"/>
      <c r="P16" s="61"/>
    </row>
    <row r="17" spans="2:24" x14ac:dyDescent="0.25">
      <c r="B17" s="51" t="s">
        <v>173</v>
      </c>
      <c r="C17" s="62">
        <v>1</v>
      </c>
      <c r="D17" s="62">
        <v>2</v>
      </c>
      <c r="E17" s="62">
        <v>3</v>
      </c>
      <c r="F17" s="62">
        <v>4</v>
      </c>
      <c r="G17" s="62">
        <v>5</v>
      </c>
      <c r="H17" s="62">
        <v>6</v>
      </c>
      <c r="I17" s="62">
        <v>7</v>
      </c>
      <c r="J17" s="62">
        <v>8</v>
      </c>
      <c r="K17" s="62">
        <v>9</v>
      </c>
      <c r="L17" s="63">
        <v>10</v>
      </c>
      <c r="N17" s="51" t="s">
        <v>174</v>
      </c>
      <c r="O17" s="62" cm="1">
        <f t="array" ref="O17:X17">_xlfn.SEQUENCE(,10)</f>
        <v>1</v>
      </c>
      <c r="P17" s="62">
        <v>2</v>
      </c>
      <c r="Q17" s="62">
        <v>3</v>
      </c>
      <c r="R17" s="62">
        <v>4</v>
      </c>
      <c r="S17" s="62">
        <v>5</v>
      </c>
      <c r="T17" s="62">
        <v>6</v>
      </c>
      <c r="U17" s="62">
        <v>7</v>
      </c>
      <c r="V17" s="62">
        <v>8</v>
      </c>
      <c r="W17" s="62">
        <v>9</v>
      </c>
      <c r="X17" s="63">
        <v>10</v>
      </c>
    </row>
    <row r="18" spans="2:24" x14ac:dyDescent="0.25">
      <c r="B18" s="64">
        <v>1</v>
      </c>
      <c r="C18" cm="1">
        <f t="array" ref="C18:L27">C17:L17*B18:B27</f>
        <v>1</v>
      </c>
      <c r="D18">
        <v>2</v>
      </c>
      <c r="E18">
        <v>3</v>
      </c>
      <c r="F18">
        <v>4</v>
      </c>
      <c r="G18">
        <v>5</v>
      </c>
      <c r="H18">
        <v>6</v>
      </c>
      <c r="I18">
        <v>7</v>
      </c>
      <c r="J18">
        <v>8</v>
      </c>
      <c r="K18">
        <v>9</v>
      </c>
      <c r="L18" s="52">
        <v>10</v>
      </c>
      <c r="N18" s="64" cm="1">
        <f t="array" ref="N18:N27">_xlfn.SEQUENCE(10)</f>
        <v>1</v>
      </c>
      <c r="O18" cm="1">
        <f t="array" ref="O18:X27">_xlfn.ANCHORARRAY(O17)*_xlfn.ANCHORARRAY(N18)</f>
        <v>1</v>
      </c>
      <c r="P18">
        <v>2</v>
      </c>
      <c r="Q18">
        <v>3</v>
      </c>
      <c r="R18">
        <v>4</v>
      </c>
      <c r="S18">
        <v>5</v>
      </c>
      <c r="T18">
        <v>6</v>
      </c>
      <c r="U18">
        <v>7</v>
      </c>
      <c r="V18">
        <v>8</v>
      </c>
      <c r="W18">
        <v>9</v>
      </c>
      <c r="X18" s="52">
        <v>10</v>
      </c>
    </row>
    <row r="19" spans="2:24" x14ac:dyDescent="0.25">
      <c r="B19" s="64">
        <v>2</v>
      </c>
      <c r="C19">
        <v>2</v>
      </c>
      <c r="D19">
        <v>4</v>
      </c>
      <c r="E19">
        <v>6</v>
      </c>
      <c r="F19">
        <v>8</v>
      </c>
      <c r="G19">
        <v>10</v>
      </c>
      <c r="H19">
        <v>12</v>
      </c>
      <c r="I19">
        <v>14</v>
      </c>
      <c r="J19">
        <v>16</v>
      </c>
      <c r="K19">
        <v>18</v>
      </c>
      <c r="L19" s="52">
        <v>20</v>
      </c>
      <c r="N19" s="64">
        <v>2</v>
      </c>
      <c r="O19">
        <v>2</v>
      </c>
      <c r="P19">
        <v>4</v>
      </c>
      <c r="Q19">
        <v>6</v>
      </c>
      <c r="R19">
        <v>8</v>
      </c>
      <c r="S19">
        <v>10</v>
      </c>
      <c r="T19">
        <v>12</v>
      </c>
      <c r="U19">
        <v>14</v>
      </c>
      <c r="V19">
        <v>16</v>
      </c>
      <c r="W19">
        <v>18</v>
      </c>
      <c r="X19" s="52">
        <v>20</v>
      </c>
    </row>
    <row r="20" spans="2:24" x14ac:dyDescent="0.25">
      <c r="B20" s="64">
        <v>3</v>
      </c>
      <c r="C20">
        <v>3</v>
      </c>
      <c r="D20">
        <v>6</v>
      </c>
      <c r="E20">
        <v>9</v>
      </c>
      <c r="F20">
        <v>12</v>
      </c>
      <c r="G20">
        <v>15</v>
      </c>
      <c r="H20">
        <v>18</v>
      </c>
      <c r="I20">
        <v>21</v>
      </c>
      <c r="J20">
        <v>24</v>
      </c>
      <c r="K20">
        <v>27</v>
      </c>
      <c r="L20" s="52">
        <v>30</v>
      </c>
      <c r="N20" s="64">
        <v>3</v>
      </c>
      <c r="O20">
        <v>3</v>
      </c>
      <c r="P20">
        <v>6</v>
      </c>
      <c r="Q20">
        <v>9</v>
      </c>
      <c r="R20">
        <v>12</v>
      </c>
      <c r="S20">
        <v>15</v>
      </c>
      <c r="T20">
        <v>18</v>
      </c>
      <c r="U20">
        <v>21</v>
      </c>
      <c r="V20">
        <v>24</v>
      </c>
      <c r="W20">
        <v>27</v>
      </c>
      <c r="X20" s="52">
        <v>30</v>
      </c>
    </row>
    <row r="21" spans="2:24" x14ac:dyDescent="0.25">
      <c r="B21" s="64">
        <v>4</v>
      </c>
      <c r="C21">
        <v>4</v>
      </c>
      <c r="D21">
        <v>8</v>
      </c>
      <c r="E21">
        <v>12</v>
      </c>
      <c r="F21">
        <v>16</v>
      </c>
      <c r="G21">
        <v>20</v>
      </c>
      <c r="H21">
        <v>24</v>
      </c>
      <c r="I21">
        <v>28</v>
      </c>
      <c r="J21">
        <v>32</v>
      </c>
      <c r="K21">
        <v>36</v>
      </c>
      <c r="L21" s="52">
        <v>40</v>
      </c>
      <c r="N21" s="64">
        <v>4</v>
      </c>
      <c r="O21">
        <v>4</v>
      </c>
      <c r="P21">
        <v>8</v>
      </c>
      <c r="Q21">
        <v>12</v>
      </c>
      <c r="R21">
        <v>16</v>
      </c>
      <c r="S21">
        <v>20</v>
      </c>
      <c r="T21">
        <v>24</v>
      </c>
      <c r="U21">
        <v>28</v>
      </c>
      <c r="V21">
        <v>32</v>
      </c>
      <c r="W21">
        <v>36</v>
      </c>
      <c r="X21" s="52">
        <v>40</v>
      </c>
    </row>
    <row r="22" spans="2:24" x14ac:dyDescent="0.25">
      <c r="B22" s="64">
        <v>5</v>
      </c>
      <c r="C22">
        <v>5</v>
      </c>
      <c r="D22">
        <v>10</v>
      </c>
      <c r="E22">
        <v>15</v>
      </c>
      <c r="F22">
        <v>20</v>
      </c>
      <c r="G22">
        <v>25</v>
      </c>
      <c r="H22">
        <v>30</v>
      </c>
      <c r="I22">
        <v>35</v>
      </c>
      <c r="J22">
        <v>40</v>
      </c>
      <c r="K22">
        <v>45</v>
      </c>
      <c r="L22" s="52">
        <v>50</v>
      </c>
      <c r="N22" s="64">
        <v>5</v>
      </c>
      <c r="O22">
        <v>5</v>
      </c>
      <c r="P22">
        <v>10</v>
      </c>
      <c r="Q22">
        <v>15</v>
      </c>
      <c r="R22">
        <v>20</v>
      </c>
      <c r="S22">
        <v>25</v>
      </c>
      <c r="T22">
        <v>30</v>
      </c>
      <c r="U22">
        <v>35</v>
      </c>
      <c r="V22">
        <v>40</v>
      </c>
      <c r="W22">
        <v>45</v>
      </c>
      <c r="X22" s="52">
        <v>50</v>
      </c>
    </row>
    <row r="23" spans="2:24" x14ac:dyDescent="0.25">
      <c r="B23" s="64">
        <v>6</v>
      </c>
      <c r="C23">
        <v>6</v>
      </c>
      <c r="D23">
        <v>12</v>
      </c>
      <c r="E23">
        <v>18</v>
      </c>
      <c r="F23">
        <v>24</v>
      </c>
      <c r="G23">
        <v>30</v>
      </c>
      <c r="H23">
        <v>36</v>
      </c>
      <c r="I23">
        <v>42</v>
      </c>
      <c r="J23">
        <v>48</v>
      </c>
      <c r="K23">
        <v>54</v>
      </c>
      <c r="L23" s="52">
        <v>60</v>
      </c>
      <c r="N23" s="64">
        <v>6</v>
      </c>
      <c r="O23">
        <v>6</v>
      </c>
      <c r="P23">
        <v>12</v>
      </c>
      <c r="Q23">
        <v>18</v>
      </c>
      <c r="R23">
        <v>24</v>
      </c>
      <c r="S23">
        <v>30</v>
      </c>
      <c r="T23">
        <v>36</v>
      </c>
      <c r="U23">
        <v>42</v>
      </c>
      <c r="V23">
        <v>48</v>
      </c>
      <c r="W23">
        <v>54</v>
      </c>
      <c r="X23" s="52">
        <v>60</v>
      </c>
    </row>
    <row r="24" spans="2:24" x14ac:dyDescent="0.25">
      <c r="B24" s="64">
        <v>7</v>
      </c>
      <c r="C24">
        <v>7</v>
      </c>
      <c r="D24">
        <v>14</v>
      </c>
      <c r="E24">
        <v>21</v>
      </c>
      <c r="F24">
        <v>28</v>
      </c>
      <c r="G24">
        <v>35</v>
      </c>
      <c r="H24">
        <v>42</v>
      </c>
      <c r="I24">
        <v>49</v>
      </c>
      <c r="J24">
        <v>56</v>
      </c>
      <c r="K24">
        <v>63</v>
      </c>
      <c r="L24" s="52">
        <v>70</v>
      </c>
      <c r="N24" s="64">
        <v>7</v>
      </c>
      <c r="O24">
        <v>7</v>
      </c>
      <c r="P24">
        <v>14</v>
      </c>
      <c r="Q24">
        <v>21</v>
      </c>
      <c r="R24">
        <v>28</v>
      </c>
      <c r="S24">
        <v>35</v>
      </c>
      <c r="T24">
        <v>42</v>
      </c>
      <c r="U24">
        <v>49</v>
      </c>
      <c r="V24">
        <v>56</v>
      </c>
      <c r="W24">
        <v>63</v>
      </c>
      <c r="X24" s="52">
        <v>70</v>
      </c>
    </row>
    <row r="25" spans="2:24" x14ac:dyDescent="0.25">
      <c r="B25" s="64">
        <v>8</v>
      </c>
      <c r="C25">
        <v>8</v>
      </c>
      <c r="D25">
        <v>16</v>
      </c>
      <c r="E25">
        <v>24</v>
      </c>
      <c r="F25">
        <v>32</v>
      </c>
      <c r="G25">
        <v>40</v>
      </c>
      <c r="H25">
        <v>48</v>
      </c>
      <c r="I25">
        <v>56</v>
      </c>
      <c r="J25">
        <v>64</v>
      </c>
      <c r="K25">
        <v>72</v>
      </c>
      <c r="L25" s="52">
        <v>80</v>
      </c>
      <c r="N25" s="64">
        <v>8</v>
      </c>
      <c r="O25">
        <v>8</v>
      </c>
      <c r="P25">
        <v>16</v>
      </c>
      <c r="Q25">
        <v>24</v>
      </c>
      <c r="R25">
        <v>32</v>
      </c>
      <c r="S25">
        <v>40</v>
      </c>
      <c r="T25">
        <v>48</v>
      </c>
      <c r="U25">
        <v>56</v>
      </c>
      <c r="V25">
        <v>64</v>
      </c>
      <c r="W25">
        <v>72</v>
      </c>
      <c r="X25" s="52">
        <v>80</v>
      </c>
    </row>
    <row r="26" spans="2:24" x14ac:dyDescent="0.25">
      <c r="B26" s="64">
        <v>9</v>
      </c>
      <c r="C26">
        <v>9</v>
      </c>
      <c r="D26">
        <v>18</v>
      </c>
      <c r="E26">
        <v>27</v>
      </c>
      <c r="F26">
        <v>36</v>
      </c>
      <c r="G26">
        <v>45</v>
      </c>
      <c r="H26">
        <v>54</v>
      </c>
      <c r="I26">
        <v>63</v>
      </c>
      <c r="J26">
        <v>72</v>
      </c>
      <c r="K26">
        <v>81</v>
      </c>
      <c r="L26" s="52">
        <v>90</v>
      </c>
      <c r="N26" s="64">
        <v>9</v>
      </c>
      <c r="O26">
        <v>9</v>
      </c>
      <c r="P26">
        <v>18</v>
      </c>
      <c r="Q26">
        <v>27</v>
      </c>
      <c r="R26">
        <v>36</v>
      </c>
      <c r="S26">
        <v>45</v>
      </c>
      <c r="T26">
        <v>54</v>
      </c>
      <c r="U26">
        <v>63</v>
      </c>
      <c r="V26">
        <v>72</v>
      </c>
      <c r="W26">
        <v>81</v>
      </c>
      <c r="X26" s="52">
        <v>90</v>
      </c>
    </row>
    <row r="27" spans="2:24" x14ac:dyDescent="0.25">
      <c r="B27" s="65">
        <v>10</v>
      </c>
      <c r="C27" s="53">
        <v>10</v>
      </c>
      <c r="D27" s="53">
        <v>20</v>
      </c>
      <c r="E27" s="53">
        <v>30</v>
      </c>
      <c r="F27" s="53">
        <v>40</v>
      </c>
      <c r="G27" s="53">
        <v>50</v>
      </c>
      <c r="H27" s="53">
        <v>60</v>
      </c>
      <c r="I27" s="53">
        <v>70</v>
      </c>
      <c r="J27" s="53">
        <v>80</v>
      </c>
      <c r="K27" s="53">
        <v>90</v>
      </c>
      <c r="L27" s="54">
        <v>100</v>
      </c>
      <c r="N27" s="65">
        <v>10</v>
      </c>
      <c r="O27" s="53">
        <v>10</v>
      </c>
      <c r="P27" s="53">
        <v>20</v>
      </c>
      <c r="Q27" s="53">
        <v>30</v>
      </c>
      <c r="R27" s="53">
        <v>40</v>
      </c>
      <c r="S27" s="53">
        <v>50</v>
      </c>
      <c r="T27" s="53">
        <v>60</v>
      </c>
      <c r="U27" s="53">
        <v>70</v>
      </c>
      <c r="V27" s="53">
        <v>80</v>
      </c>
      <c r="W27" s="53">
        <v>90</v>
      </c>
      <c r="X27" s="54">
        <v>100</v>
      </c>
    </row>
    <row r="31" spans="2:24" x14ac:dyDescent="0.25">
      <c r="B31" s="59" t="s">
        <v>171</v>
      </c>
      <c r="C31" s="60"/>
      <c r="D31" s="61"/>
      <c r="N31" s="59" t="s">
        <v>177</v>
      </c>
      <c r="O31" s="60"/>
      <c r="P31" s="60" t="s">
        <v>179</v>
      </c>
      <c r="Q31" s="60"/>
      <c r="R31" s="69">
        <v>3</v>
      </c>
      <c r="S31" s="119" t="s">
        <v>249</v>
      </c>
      <c r="T31" s="120"/>
      <c r="U31" s="120"/>
    </row>
    <row r="32" spans="2:24" x14ac:dyDescent="0.25">
      <c r="B32" s="51" t="s">
        <v>175</v>
      </c>
      <c r="C32" s="62">
        <v>1</v>
      </c>
      <c r="D32" s="62">
        <v>2</v>
      </c>
      <c r="E32" s="62">
        <v>3</v>
      </c>
      <c r="F32" s="62">
        <v>4</v>
      </c>
      <c r="G32" s="62">
        <v>5</v>
      </c>
      <c r="H32" s="62">
        <v>6</v>
      </c>
      <c r="I32" s="62">
        <v>7</v>
      </c>
      <c r="J32" s="62">
        <v>8</v>
      </c>
      <c r="K32" s="62">
        <v>9</v>
      </c>
      <c r="L32" s="63">
        <v>10</v>
      </c>
      <c r="N32" s="58" t="s">
        <v>178</v>
      </c>
      <c r="O32" cm="1">
        <f t="array" ref="O32:Q32">_xlfn.SEQUENCE(,R31)</f>
        <v>1</v>
      </c>
      <c r="P32">
        <v>2</v>
      </c>
      <c r="Q32">
        <v>3</v>
      </c>
    </row>
    <row r="33" spans="2:17" x14ac:dyDescent="0.25">
      <c r="B33" s="64">
        <v>1</v>
      </c>
      <c r="C33">
        <f>C$32*$B33</f>
        <v>1</v>
      </c>
      <c r="D33">
        <f t="shared" ref="D33:L42" si="0">D$32*$B33</f>
        <v>2</v>
      </c>
      <c r="E33">
        <f t="shared" si="0"/>
        <v>3</v>
      </c>
      <c r="F33">
        <f t="shared" si="0"/>
        <v>4</v>
      </c>
      <c r="G33">
        <f t="shared" si="0"/>
        <v>5</v>
      </c>
      <c r="H33">
        <f t="shared" si="0"/>
        <v>6</v>
      </c>
      <c r="I33">
        <f t="shared" si="0"/>
        <v>7</v>
      </c>
      <c r="J33">
        <f t="shared" si="0"/>
        <v>8</v>
      </c>
      <c r="K33">
        <f t="shared" si="0"/>
        <v>9</v>
      </c>
      <c r="L33" s="52">
        <f t="shared" si="0"/>
        <v>10</v>
      </c>
      <c r="N33" cm="1">
        <f t="array" ref="N33:N35">_xlfn.SEQUENCE(R31)</f>
        <v>1</v>
      </c>
      <c r="O33" cm="1">
        <f t="array" ref="O33:Q35">_xlfn.MAKEARRAY(R31,R31,_xlfn.LAMBDA(_xlpm.r,_xlpm.s,_xlpm.r*_xlpm.s))</f>
        <v>1</v>
      </c>
      <c r="P33">
        <v>2</v>
      </c>
      <c r="Q33">
        <v>3</v>
      </c>
    </row>
    <row r="34" spans="2:17" x14ac:dyDescent="0.25">
      <c r="B34" s="64">
        <v>2</v>
      </c>
      <c r="C34">
        <f t="shared" ref="C34:C42" si="1">C$32*$B34</f>
        <v>2</v>
      </c>
      <c r="D34">
        <f t="shared" si="0"/>
        <v>4</v>
      </c>
      <c r="E34">
        <f t="shared" si="0"/>
        <v>6</v>
      </c>
      <c r="F34">
        <f t="shared" si="0"/>
        <v>8</v>
      </c>
      <c r="G34">
        <f t="shared" si="0"/>
        <v>10</v>
      </c>
      <c r="H34">
        <f t="shared" si="0"/>
        <v>12</v>
      </c>
      <c r="I34">
        <f t="shared" si="0"/>
        <v>14</v>
      </c>
      <c r="J34">
        <f t="shared" si="0"/>
        <v>16</v>
      </c>
      <c r="K34">
        <f t="shared" si="0"/>
        <v>18</v>
      </c>
      <c r="L34" s="52">
        <f t="shared" si="0"/>
        <v>20</v>
      </c>
      <c r="N34">
        <v>2</v>
      </c>
      <c r="O34">
        <v>2</v>
      </c>
      <c r="P34">
        <v>4</v>
      </c>
      <c r="Q34">
        <v>6</v>
      </c>
    </row>
    <row r="35" spans="2:17" x14ac:dyDescent="0.25">
      <c r="B35" s="64">
        <v>3</v>
      </c>
      <c r="C35">
        <f t="shared" si="1"/>
        <v>3</v>
      </c>
      <c r="D35">
        <f t="shared" si="0"/>
        <v>6</v>
      </c>
      <c r="E35">
        <f t="shared" si="0"/>
        <v>9</v>
      </c>
      <c r="F35">
        <f t="shared" si="0"/>
        <v>12</v>
      </c>
      <c r="G35">
        <f t="shared" si="0"/>
        <v>15</v>
      </c>
      <c r="H35">
        <f t="shared" si="0"/>
        <v>18</v>
      </c>
      <c r="I35">
        <f t="shared" si="0"/>
        <v>21</v>
      </c>
      <c r="J35">
        <f t="shared" si="0"/>
        <v>24</v>
      </c>
      <c r="K35">
        <f t="shared" si="0"/>
        <v>27</v>
      </c>
      <c r="L35" s="52">
        <f t="shared" si="0"/>
        <v>30</v>
      </c>
      <c r="N35">
        <v>3</v>
      </c>
      <c r="O35">
        <v>3</v>
      </c>
      <c r="P35">
        <v>6</v>
      </c>
      <c r="Q35">
        <v>9</v>
      </c>
    </row>
    <row r="36" spans="2:17" x14ac:dyDescent="0.25">
      <c r="B36" s="64">
        <v>4</v>
      </c>
      <c r="C36">
        <f t="shared" si="1"/>
        <v>4</v>
      </c>
      <c r="D36">
        <f t="shared" si="0"/>
        <v>8</v>
      </c>
      <c r="E36">
        <f t="shared" si="0"/>
        <v>12</v>
      </c>
      <c r="F36">
        <f t="shared" si="0"/>
        <v>16</v>
      </c>
      <c r="G36">
        <f t="shared" si="0"/>
        <v>20</v>
      </c>
      <c r="H36">
        <f t="shared" si="0"/>
        <v>24</v>
      </c>
      <c r="I36">
        <f t="shared" si="0"/>
        <v>28</v>
      </c>
      <c r="J36">
        <f t="shared" si="0"/>
        <v>32</v>
      </c>
      <c r="K36">
        <f t="shared" si="0"/>
        <v>36</v>
      </c>
      <c r="L36" s="52">
        <f t="shared" si="0"/>
        <v>40</v>
      </c>
    </row>
    <row r="37" spans="2:17" x14ac:dyDescent="0.25">
      <c r="B37" s="64">
        <v>5</v>
      </c>
      <c r="C37">
        <f t="shared" si="1"/>
        <v>5</v>
      </c>
      <c r="D37">
        <f t="shared" si="0"/>
        <v>10</v>
      </c>
      <c r="E37">
        <f t="shared" si="0"/>
        <v>15</v>
      </c>
      <c r="F37">
        <f t="shared" si="0"/>
        <v>20</v>
      </c>
      <c r="G37">
        <f t="shared" si="0"/>
        <v>25</v>
      </c>
      <c r="H37">
        <f t="shared" si="0"/>
        <v>30</v>
      </c>
      <c r="I37">
        <f t="shared" si="0"/>
        <v>35</v>
      </c>
      <c r="J37">
        <f t="shared" si="0"/>
        <v>40</v>
      </c>
      <c r="K37">
        <f t="shared" si="0"/>
        <v>45</v>
      </c>
      <c r="L37" s="52">
        <f t="shared" si="0"/>
        <v>50</v>
      </c>
    </row>
    <row r="38" spans="2:17" x14ac:dyDescent="0.25">
      <c r="B38" s="64">
        <v>6</v>
      </c>
      <c r="C38">
        <f t="shared" si="1"/>
        <v>6</v>
      </c>
      <c r="D38">
        <f t="shared" si="0"/>
        <v>12</v>
      </c>
      <c r="E38">
        <f t="shared" si="0"/>
        <v>18</v>
      </c>
      <c r="F38">
        <f t="shared" si="0"/>
        <v>24</v>
      </c>
      <c r="G38">
        <f t="shared" si="0"/>
        <v>30</v>
      </c>
      <c r="H38">
        <f t="shared" si="0"/>
        <v>36</v>
      </c>
      <c r="I38">
        <f t="shared" si="0"/>
        <v>42</v>
      </c>
      <c r="J38">
        <f t="shared" si="0"/>
        <v>48</v>
      </c>
      <c r="K38">
        <f t="shared" si="0"/>
        <v>54</v>
      </c>
      <c r="L38" s="52">
        <f t="shared" si="0"/>
        <v>60</v>
      </c>
    </row>
    <row r="39" spans="2:17" x14ac:dyDescent="0.25">
      <c r="B39" s="64">
        <v>7</v>
      </c>
      <c r="C39">
        <f t="shared" si="1"/>
        <v>7</v>
      </c>
      <c r="D39">
        <f t="shared" si="0"/>
        <v>14</v>
      </c>
      <c r="E39">
        <f t="shared" si="0"/>
        <v>21</v>
      </c>
      <c r="F39">
        <f t="shared" si="0"/>
        <v>28</v>
      </c>
      <c r="G39">
        <f t="shared" si="0"/>
        <v>35</v>
      </c>
      <c r="H39">
        <f t="shared" si="0"/>
        <v>42</v>
      </c>
      <c r="I39">
        <f t="shared" si="0"/>
        <v>49</v>
      </c>
      <c r="J39">
        <f t="shared" si="0"/>
        <v>56</v>
      </c>
      <c r="K39">
        <f t="shared" si="0"/>
        <v>63</v>
      </c>
      <c r="L39" s="52">
        <f t="shared" si="0"/>
        <v>70</v>
      </c>
    </row>
    <row r="40" spans="2:17" x14ac:dyDescent="0.25">
      <c r="B40" s="64">
        <v>8</v>
      </c>
      <c r="C40">
        <f t="shared" si="1"/>
        <v>8</v>
      </c>
      <c r="D40">
        <f t="shared" si="0"/>
        <v>16</v>
      </c>
      <c r="E40">
        <f t="shared" si="0"/>
        <v>24</v>
      </c>
      <c r="F40">
        <f t="shared" si="0"/>
        <v>32</v>
      </c>
      <c r="G40">
        <f t="shared" si="0"/>
        <v>40</v>
      </c>
      <c r="H40">
        <f t="shared" si="0"/>
        <v>48</v>
      </c>
      <c r="I40">
        <f t="shared" si="0"/>
        <v>56</v>
      </c>
      <c r="J40">
        <f t="shared" si="0"/>
        <v>64</v>
      </c>
      <c r="K40">
        <f t="shared" si="0"/>
        <v>72</v>
      </c>
      <c r="L40" s="52">
        <f t="shared" si="0"/>
        <v>80</v>
      </c>
    </row>
    <row r="41" spans="2:17" x14ac:dyDescent="0.25">
      <c r="B41" s="64">
        <v>9</v>
      </c>
      <c r="C41">
        <f t="shared" si="1"/>
        <v>9</v>
      </c>
      <c r="D41">
        <f t="shared" si="0"/>
        <v>18</v>
      </c>
      <c r="E41">
        <f t="shared" si="0"/>
        <v>27</v>
      </c>
      <c r="F41">
        <f t="shared" si="0"/>
        <v>36</v>
      </c>
      <c r="G41">
        <f t="shared" si="0"/>
        <v>45</v>
      </c>
      <c r="H41">
        <f t="shared" si="0"/>
        <v>54</v>
      </c>
      <c r="I41">
        <f t="shared" si="0"/>
        <v>63</v>
      </c>
      <c r="J41">
        <f t="shared" si="0"/>
        <v>72</v>
      </c>
      <c r="K41">
        <f t="shared" si="0"/>
        <v>81</v>
      </c>
      <c r="L41" s="52">
        <f t="shared" si="0"/>
        <v>90</v>
      </c>
    </row>
    <row r="42" spans="2:17" x14ac:dyDescent="0.25">
      <c r="B42" s="65">
        <v>10</v>
      </c>
      <c r="C42" s="53">
        <f t="shared" si="1"/>
        <v>10</v>
      </c>
      <c r="D42" s="53">
        <f t="shared" si="0"/>
        <v>20</v>
      </c>
      <c r="E42" s="53">
        <f t="shared" si="0"/>
        <v>30</v>
      </c>
      <c r="F42" s="53">
        <f t="shared" si="0"/>
        <v>40</v>
      </c>
      <c r="G42" s="53">
        <f t="shared" si="0"/>
        <v>50</v>
      </c>
      <c r="H42" s="53">
        <f t="shared" si="0"/>
        <v>60</v>
      </c>
      <c r="I42" s="53">
        <f t="shared" si="0"/>
        <v>70</v>
      </c>
      <c r="J42" s="53">
        <f t="shared" si="0"/>
        <v>80</v>
      </c>
      <c r="K42" s="53">
        <f t="shared" si="0"/>
        <v>90</v>
      </c>
      <c r="L42" s="54">
        <f t="shared" si="0"/>
        <v>100</v>
      </c>
    </row>
    <row r="46" spans="2:17" x14ac:dyDescent="0.25">
      <c r="B46" s="59" t="s">
        <v>186</v>
      </c>
      <c r="C46" s="60"/>
      <c r="D46" s="61"/>
    </row>
    <row r="47" spans="2:17" x14ac:dyDescent="0.25">
      <c r="B47" s="51" t="s">
        <v>187</v>
      </c>
      <c r="C47" s="62">
        <v>1</v>
      </c>
      <c r="D47" s="62">
        <v>2</v>
      </c>
      <c r="E47" s="62">
        <v>3</v>
      </c>
      <c r="F47" s="62">
        <v>4</v>
      </c>
      <c r="G47" s="62">
        <v>5</v>
      </c>
      <c r="H47" s="62">
        <v>6</v>
      </c>
      <c r="I47" s="62">
        <v>7</v>
      </c>
      <c r="J47" s="62">
        <v>8</v>
      </c>
      <c r="K47" s="62">
        <v>9</v>
      </c>
      <c r="L47" s="63">
        <v>10</v>
      </c>
    </row>
    <row r="48" spans="2:17" x14ac:dyDescent="0.25">
      <c r="B48" s="64">
        <v>1</v>
      </c>
      <c r="C48">
        <f>ROW(A1)*COLUMN(A1)</f>
        <v>1</v>
      </c>
      <c r="D48">
        <f t="shared" ref="D48:L49" si="2">ROW(B1)*COLUMN(B1)</f>
        <v>2</v>
      </c>
      <c r="E48">
        <f t="shared" si="2"/>
        <v>3</v>
      </c>
      <c r="F48">
        <f t="shared" si="2"/>
        <v>4</v>
      </c>
      <c r="G48">
        <f t="shared" si="2"/>
        <v>5</v>
      </c>
      <c r="H48">
        <f t="shared" si="2"/>
        <v>6</v>
      </c>
      <c r="I48">
        <f t="shared" si="2"/>
        <v>7</v>
      </c>
      <c r="J48">
        <f t="shared" si="2"/>
        <v>8</v>
      </c>
      <c r="K48">
        <f t="shared" si="2"/>
        <v>9</v>
      </c>
      <c r="L48">
        <f t="shared" si="2"/>
        <v>10</v>
      </c>
    </row>
    <row r="49" spans="2:12" x14ac:dyDescent="0.25">
      <c r="B49" s="64">
        <v>2</v>
      </c>
      <c r="C49">
        <f t="shared" ref="C49:C57" si="3">ROW(A2)*COLUMN(A2)</f>
        <v>2</v>
      </c>
      <c r="D49">
        <f t="shared" ref="D49:D57" si="4">ROW(B2)*COLUMN(B2)</f>
        <v>4</v>
      </c>
      <c r="E49">
        <f t="shared" ref="E49:E57" si="5">ROW(C2)*COLUMN(C2)</f>
        <v>6</v>
      </c>
      <c r="F49">
        <f t="shared" ref="F49:F57" si="6">ROW(D2)*COLUMN(D2)</f>
        <v>8</v>
      </c>
      <c r="G49">
        <f t="shared" ref="G49:H57" si="7">ROW(E2)*COLUMN(E2)</f>
        <v>10</v>
      </c>
      <c r="H49">
        <f t="shared" si="2"/>
        <v>12</v>
      </c>
      <c r="I49">
        <f t="shared" si="2"/>
        <v>14</v>
      </c>
      <c r="J49">
        <f t="shared" ref="J49:J57" si="8">ROW(H2)*COLUMN(H2)</f>
        <v>16</v>
      </c>
      <c r="K49">
        <f t="shared" ref="K49:K57" si="9">ROW(I2)*COLUMN(I2)</f>
        <v>18</v>
      </c>
      <c r="L49" s="52">
        <f t="shared" ref="L49:L57" si="10">ROW(J2)*COLUMN(J2)</f>
        <v>20</v>
      </c>
    </row>
    <row r="50" spans="2:12" x14ac:dyDescent="0.25">
      <c r="B50" s="64">
        <v>3</v>
      </c>
      <c r="C50">
        <f t="shared" si="3"/>
        <v>3</v>
      </c>
      <c r="D50">
        <f t="shared" si="4"/>
        <v>6</v>
      </c>
      <c r="E50">
        <f t="shared" si="5"/>
        <v>9</v>
      </c>
      <c r="F50">
        <f t="shared" si="6"/>
        <v>12</v>
      </c>
      <c r="G50">
        <f t="shared" si="7"/>
        <v>15</v>
      </c>
      <c r="H50">
        <f t="shared" ref="H50:H57" si="11">ROW(F3)*COLUMN(F3)</f>
        <v>18</v>
      </c>
      <c r="I50">
        <f t="shared" ref="I50:I57" si="12">ROW(G3)*COLUMN(G3)</f>
        <v>21</v>
      </c>
      <c r="J50">
        <f t="shared" si="8"/>
        <v>24</v>
      </c>
      <c r="K50">
        <f t="shared" si="9"/>
        <v>27</v>
      </c>
      <c r="L50" s="52">
        <f t="shared" si="10"/>
        <v>30</v>
      </c>
    </row>
    <row r="51" spans="2:12" x14ac:dyDescent="0.25">
      <c r="B51" s="64">
        <v>4</v>
      </c>
      <c r="C51">
        <f t="shared" si="3"/>
        <v>4</v>
      </c>
      <c r="D51">
        <f t="shared" si="4"/>
        <v>8</v>
      </c>
      <c r="E51">
        <f t="shared" si="5"/>
        <v>12</v>
      </c>
      <c r="F51">
        <f t="shared" si="6"/>
        <v>16</v>
      </c>
      <c r="G51">
        <f t="shared" si="7"/>
        <v>20</v>
      </c>
      <c r="H51">
        <f t="shared" si="11"/>
        <v>24</v>
      </c>
      <c r="I51">
        <f t="shared" si="12"/>
        <v>28</v>
      </c>
      <c r="J51">
        <f t="shared" si="8"/>
        <v>32</v>
      </c>
      <c r="K51">
        <f t="shared" si="9"/>
        <v>36</v>
      </c>
      <c r="L51" s="52">
        <f t="shared" si="10"/>
        <v>40</v>
      </c>
    </row>
    <row r="52" spans="2:12" x14ac:dyDescent="0.25">
      <c r="B52" s="64">
        <v>5</v>
      </c>
      <c r="C52">
        <f t="shared" si="3"/>
        <v>5</v>
      </c>
      <c r="D52">
        <f t="shared" si="4"/>
        <v>10</v>
      </c>
      <c r="E52">
        <f t="shared" si="5"/>
        <v>15</v>
      </c>
      <c r="F52">
        <f t="shared" si="6"/>
        <v>20</v>
      </c>
      <c r="G52">
        <f t="shared" si="7"/>
        <v>25</v>
      </c>
      <c r="H52">
        <f t="shared" si="11"/>
        <v>30</v>
      </c>
      <c r="I52">
        <f t="shared" si="12"/>
        <v>35</v>
      </c>
      <c r="J52">
        <f t="shared" si="8"/>
        <v>40</v>
      </c>
      <c r="K52">
        <f t="shared" si="9"/>
        <v>45</v>
      </c>
      <c r="L52" s="52">
        <f t="shared" si="10"/>
        <v>50</v>
      </c>
    </row>
    <row r="53" spans="2:12" x14ac:dyDescent="0.25">
      <c r="B53" s="64">
        <v>6</v>
      </c>
      <c r="C53">
        <f t="shared" si="3"/>
        <v>6</v>
      </c>
      <c r="D53">
        <f t="shared" si="4"/>
        <v>12</v>
      </c>
      <c r="E53">
        <f t="shared" si="5"/>
        <v>18</v>
      </c>
      <c r="F53">
        <f t="shared" si="6"/>
        <v>24</v>
      </c>
      <c r="G53">
        <f t="shared" si="7"/>
        <v>30</v>
      </c>
      <c r="H53">
        <f t="shared" si="11"/>
        <v>36</v>
      </c>
      <c r="I53">
        <f t="shared" si="12"/>
        <v>42</v>
      </c>
      <c r="J53">
        <f t="shared" si="8"/>
        <v>48</v>
      </c>
      <c r="K53">
        <f t="shared" si="9"/>
        <v>54</v>
      </c>
      <c r="L53" s="52">
        <f t="shared" si="10"/>
        <v>60</v>
      </c>
    </row>
    <row r="54" spans="2:12" x14ac:dyDescent="0.25">
      <c r="B54" s="64">
        <v>7</v>
      </c>
      <c r="C54">
        <f t="shared" si="3"/>
        <v>7</v>
      </c>
      <c r="D54">
        <f t="shared" si="4"/>
        <v>14</v>
      </c>
      <c r="E54">
        <f t="shared" si="5"/>
        <v>21</v>
      </c>
      <c r="F54">
        <f t="shared" si="6"/>
        <v>28</v>
      </c>
      <c r="G54">
        <f t="shared" si="7"/>
        <v>35</v>
      </c>
      <c r="H54">
        <f t="shared" si="11"/>
        <v>42</v>
      </c>
      <c r="I54">
        <f t="shared" si="12"/>
        <v>49</v>
      </c>
      <c r="J54">
        <f t="shared" si="8"/>
        <v>56</v>
      </c>
      <c r="K54">
        <f t="shared" si="9"/>
        <v>63</v>
      </c>
      <c r="L54" s="52">
        <f t="shared" si="10"/>
        <v>70</v>
      </c>
    </row>
    <row r="55" spans="2:12" x14ac:dyDescent="0.25">
      <c r="B55" s="64">
        <v>8</v>
      </c>
      <c r="C55">
        <f t="shared" si="3"/>
        <v>8</v>
      </c>
      <c r="D55">
        <f t="shared" si="4"/>
        <v>16</v>
      </c>
      <c r="E55">
        <f t="shared" si="5"/>
        <v>24</v>
      </c>
      <c r="F55">
        <f t="shared" si="6"/>
        <v>32</v>
      </c>
      <c r="G55">
        <f t="shared" si="7"/>
        <v>40</v>
      </c>
      <c r="H55">
        <f t="shared" si="11"/>
        <v>48</v>
      </c>
      <c r="I55">
        <f t="shared" si="12"/>
        <v>56</v>
      </c>
      <c r="J55">
        <f t="shared" si="8"/>
        <v>64</v>
      </c>
      <c r="K55">
        <f t="shared" si="9"/>
        <v>72</v>
      </c>
      <c r="L55" s="52">
        <f t="shared" si="10"/>
        <v>80</v>
      </c>
    </row>
    <row r="56" spans="2:12" x14ac:dyDescent="0.25">
      <c r="B56" s="64">
        <v>9</v>
      </c>
      <c r="C56">
        <f t="shared" si="3"/>
        <v>9</v>
      </c>
      <c r="D56">
        <f t="shared" si="4"/>
        <v>18</v>
      </c>
      <c r="E56">
        <f t="shared" si="5"/>
        <v>27</v>
      </c>
      <c r="F56">
        <f t="shared" si="6"/>
        <v>36</v>
      </c>
      <c r="G56">
        <f t="shared" si="7"/>
        <v>45</v>
      </c>
      <c r="H56">
        <f t="shared" si="11"/>
        <v>54</v>
      </c>
      <c r="I56">
        <f t="shared" si="12"/>
        <v>63</v>
      </c>
      <c r="J56">
        <f t="shared" si="8"/>
        <v>72</v>
      </c>
      <c r="K56">
        <f t="shared" si="9"/>
        <v>81</v>
      </c>
      <c r="L56" s="52">
        <f t="shared" si="10"/>
        <v>90</v>
      </c>
    </row>
    <row r="57" spans="2:12" x14ac:dyDescent="0.25">
      <c r="B57" s="65">
        <v>10</v>
      </c>
      <c r="C57" s="53">
        <f t="shared" si="3"/>
        <v>10</v>
      </c>
      <c r="D57" s="53">
        <f t="shared" si="4"/>
        <v>20</v>
      </c>
      <c r="E57" s="53">
        <f t="shared" si="5"/>
        <v>30</v>
      </c>
      <c r="F57" s="53">
        <f t="shared" si="6"/>
        <v>40</v>
      </c>
      <c r="G57" s="53">
        <f t="shared" si="7"/>
        <v>50</v>
      </c>
      <c r="H57" s="53">
        <f t="shared" si="11"/>
        <v>60</v>
      </c>
      <c r="I57" s="53">
        <f t="shared" si="12"/>
        <v>70</v>
      </c>
      <c r="J57" s="53">
        <f t="shared" si="8"/>
        <v>80</v>
      </c>
      <c r="K57" s="53">
        <f t="shared" si="9"/>
        <v>90</v>
      </c>
      <c r="L57" s="54">
        <f t="shared" si="10"/>
        <v>100</v>
      </c>
    </row>
    <row r="60" spans="2:12" x14ac:dyDescent="0.25">
      <c r="B60" s="59" t="s">
        <v>189</v>
      </c>
      <c r="C60" s="60"/>
      <c r="D60" s="61"/>
    </row>
    <row r="61" spans="2:12" x14ac:dyDescent="0.25">
      <c r="B61" s="51" t="s">
        <v>188</v>
      </c>
      <c r="C61" s="62">
        <v>1</v>
      </c>
      <c r="D61" s="62">
        <v>2</v>
      </c>
      <c r="E61" s="62">
        <v>3</v>
      </c>
      <c r="F61" s="62">
        <v>4</v>
      </c>
      <c r="G61" s="62">
        <v>5</v>
      </c>
      <c r="H61" s="62">
        <v>6</v>
      </c>
      <c r="I61" s="62">
        <v>7</v>
      </c>
      <c r="J61" s="62">
        <v>8</v>
      </c>
      <c r="K61" s="62">
        <v>9</v>
      </c>
      <c r="L61" s="63">
        <v>10</v>
      </c>
    </row>
    <row r="62" spans="2:12" x14ac:dyDescent="0.25">
      <c r="B62" s="64">
        <v>1</v>
      </c>
      <c r="C62" cm="1">
        <f t="array" ref="C62:L71">MMULT(B62:B71,C61:L61)</f>
        <v>1</v>
      </c>
      <c r="D62">
        <v>2</v>
      </c>
      <c r="E62">
        <v>3</v>
      </c>
      <c r="F62">
        <v>4</v>
      </c>
      <c r="G62">
        <v>5</v>
      </c>
      <c r="H62">
        <v>6</v>
      </c>
      <c r="I62">
        <v>7</v>
      </c>
      <c r="J62">
        <v>8</v>
      </c>
      <c r="K62">
        <v>9</v>
      </c>
      <c r="L62">
        <v>10</v>
      </c>
    </row>
    <row r="63" spans="2:12" x14ac:dyDescent="0.25">
      <c r="B63" s="64">
        <v>2</v>
      </c>
      <c r="C63">
        <v>2</v>
      </c>
      <c r="D63">
        <v>4</v>
      </c>
      <c r="E63">
        <v>6</v>
      </c>
      <c r="F63">
        <v>8</v>
      </c>
      <c r="G63">
        <v>10</v>
      </c>
      <c r="H63">
        <v>12</v>
      </c>
      <c r="I63">
        <v>14</v>
      </c>
      <c r="J63">
        <v>16</v>
      </c>
      <c r="K63">
        <v>18</v>
      </c>
      <c r="L63" s="52">
        <v>20</v>
      </c>
    </row>
    <row r="64" spans="2:12" x14ac:dyDescent="0.25">
      <c r="B64" s="64">
        <v>3</v>
      </c>
      <c r="C64">
        <v>3</v>
      </c>
      <c r="D64">
        <v>6</v>
      </c>
      <c r="E64">
        <v>9</v>
      </c>
      <c r="F64">
        <v>12</v>
      </c>
      <c r="G64">
        <v>15</v>
      </c>
      <c r="H64">
        <v>18</v>
      </c>
      <c r="I64">
        <v>21</v>
      </c>
      <c r="J64">
        <v>24</v>
      </c>
      <c r="K64">
        <v>27</v>
      </c>
      <c r="L64" s="52">
        <v>30</v>
      </c>
    </row>
    <row r="65" spans="2:12" x14ac:dyDescent="0.25">
      <c r="B65" s="64">
        <v>4</v>
      </c>
      <c r="C65">
        <v>4</v>
      </c>
      <c r="D65">
        <v>8</v>
      </c>
      <c r="E65">
        <v>12</v>
      </c>
      <c r="F65">
        <v>16</v>
      </c>
      <c r="G65">
        <v>20</v>
      </c>
      <c r="H65">
        <v>24</v>
      </c>
      <c r="I65">
        <v>28</v>
      </c>
      <c r="J65">
        <v>32</v>
      </c>
      <c r="K65">
        <v>36</v>
      </c>
      <c r="L65" s="52">
        <v>40</v>
      </c>
    </row>
    <row r="66" spans="2:12" x14ac:dyDescent="0.25">
      <c r="B66" s="64">
        <v>5</v>
      </c>
      <c r="C66">
        <v>5</v>
      </c>
      <c r="D66">
        <v>10</v>
      </c>
      <c r="E66">
        <v>15</v>
      </c>
      <c r="F66">
        <v>20</v>
      </c>
      <c r="G66">
        <v>25</v>
      </c>
      <c r="H66">
        <v>30</v>
      </c>
      <c r="I66">
        <v>35</v>
      </c>
      <c r="J66">
        <v>40</v>
      </c>
      <c r="K66">
        <v>45</v>
      </c>
      <c r="L66" s="52">
        <v>50</v>
      </c>
    </row>
    <row r="67" spans="2:12" x14ac:dyDescent="0.25">
      <c r="B67" s="64">
        <v>6</v>
      </c>
      <c r="C67">
        <v>6</v>
      </c>
      <c r="D67">
        <v>12</v>
      </c>
      <c r="E67">
        <v>18</v>
      </c>
      <c r="F67">
        <v>24</v>
      </c>
      <c r="G67">
        <v>30</v>
      </c>
      <c r="H67">
        <v>36</v>
      </c>
      <c r="I67">
        <v>42</v>
      </c>
      <c r="J67">
        <v>48</v>
      </c>
      <c r="K67">
        <v>54</v>
      </c>
      <c r="L67" s="52">
        <v>60</v>
      </c>
    </row>
    <row r="68" spans="2:12" x14ac:dyDescent="0.25">
      <c r="B68" s="64">
        <v>7</v>
      </c>
      <c r="C68">
        <v>7</v>
      </c>
      <c r="D68">
        <v>14</v>
      </c>
      <c r="E68">
        <v>21</v>
      </c>
      <c r="F68">
        <v>28</v>
      </c>
      <c r="G68">
        <v>35</v>
      </c>
      <c r="H68">
        <v>42</v>
      </c>
      <c r="I68">
        <v>49</v>
      </c>
      <c r="J68">
        <v>56</v>
      </c>
      <c r="K68">
        <v>63</v>
      </c>
      <c r="L68" s="52">
        <v>70</v>
      </c>
    </row>
    <row r="69" spans="2:12" x14ac:dyDescent="0.25">
      <c r="B69" s="64">
        <v>8</v>
      </c>
      <c r="C69">
        <v>8</v>
      </c>
      <c r="D69">
        <v>16</v>
      </c>
      <c r="E69">
        <v>24</v>
      </c>
      <c r="F69">
        <v>32</v>
      </c>
      <c r="G69">
        <v>40</v>
      </c>
      <c r="H69">
        <v>48</v>
      </c>
      <c r="I69">
        <v>56</v>
      </c>
      <c r="J69">
        <v>64</v>
      </c>
      <c r="K69">
        <v>72</v>
      </c>
      <c r="L69" s="52">
        <v>80</v>
      </c>
    </row>
    <row r="70" spans="2:12" x14ac:dyDescent="0.25">
      <c r="B70" s="64">
        <v>9</v>
      </c>
      <c r="C70">
        <v>9</v>
      </c>
      <c r="D70">
        <v>18</v>
      </c>
      <c r="E70">
        <v>27</v>
      </c>
      <c r="F70">
        <v>36</v>
      </c>
      <c r="G70">
        <v>45</v>
      </c>
      <c r="H70">
        <v>54</v>
      </c>
      <c r="I70">
        <v>63</v>
      </c>
      <c r="J70">
        <v>72</v>
      </c>
      <c r="K70">
        <v>81</v>
      </c>
      <c r="L70" s="52">
        <v>90</v>
      </c>
    </row>
    <row r="71" spans="2:12" x14ac:dyDescent="0.25">
      <c r="B71" s="65">
        <v>10</v>
      </c>
      <c r="C71" s="53">
        <v>10</v>
      </c>
      <c r="D71" s="53">
        <v>20</v>
      </c>
      <c r="E71" s="53">
        <v>30</v>
      </c>
      <c r="F71" s="53">
        <v>40</v>
      </c>
      <c r="G71" s="53">
        <v>50</v>
      </c>
      <c r="H71" s="53">
        <v>60</v>
      </c>
      <c r="I71" s="53">
        <v>70</v>
      </c>
      <c r="J71" s="53">
        <v>80</v>
      </c>
      <c r="K71" s="53">
        <v>90</v>
      </c>
      <c r="L71" s="54">
        <v>100</v>
      </c>
    </row>
    <row r="74" spans="2:12" x14ac:dyDescent="0.25">
      <c r="B74" s="59" t="s">
        <v>191</v>
      </c>
      <c r="C74" s="60"/>
      <c r="D74" s="61"/>
    </row>
    <row r="75" spans="2:12" x14ac:dyDescent="0.25">
      <c r="B75" s="51" t="s">
        <v>190</v>
      </c>
      <c r="C75" s="62">
        <v>1</v>
      </c>
      <c r="D75" s="62">
        <v>2</v>
      </c>
      <c r="E75" s="62">
        <v>3</v>
      </c>
      <c r="F75" s="62">
        <v>4</v>
      </c>
      <c r="G75" s="62">
        <v>5</v>
      </c>
      <c r="H75" s="62">
        <v>6</v>
      </c>
      <c r="I75" s="62">
        <v>7</v>
      </c>
      <c r="J75" s="62">
        <v>8</v>
      </c>
      <c r="K75" s="62">
        <v>9</v>
      </c>
      <c r="L75" s="63">
        <v>10</v>
      </c>
    </row>
    <row r="76" spans="2:12" x14ac:dyDescent="0.25">
      <c r="B76" s="64">
        <v>1</v>
      </c>
      <c r="C76" cm="1">
        <f t="array" ref="C76:L85">{1;2;3;4;5;6;7;8;9;10}*{1,2,3,4,5,6,7,8,9,10}</f>
        <v>1</v>
      </c>
      <c r="D76">
        <v>2</v>
      </c>
      <c r="E76">
        <v>3</v>
      </c>
      <c r="F76">
        <v>4</v>
      </c>
      <c r="G76">
        <v>5</v>
      </c>
      <c r="H76">
        <v>6</v>
      </c>
      <c r="I76">
        <v>7</v>
      </c>
      <c r="J76">
        <v>8</v>
      </c>
      <c r="K76">
        <v>9</v>
      </c>
      <c r="L76">
        <v>10</v>
      </c>
    </row>
    <row r="77" spans="2:12" x14ac:dyDescent="0.25">
      <c r="B77" s="64">
        <v>2</v>
      </c>
      <c r="C77">
        <v>2</v>
      </c>
      <c r="D77">
        <v>4</v>
      </c>
      <c r="E77">
        <v>6</v>
      </c>
      <c r="F77">
        <v>8</v>
      </c>
      <c r="G77">
        <v>10</v>
      </c>
      <c r="H77">
        <v>12</v>
      </c>
      <c r="I77">
        <v>14</v>
      </c>
      <c r="J77">
        <v>16</v>
      </c>
      <c r="K77">
        <v>18</v>
      </c>
      <c r="L77" s="52">
        <v>20</v>
      </c>
    </row>
    <row r="78" spans="2:12" x14ac:dyDescent="0.25">
      <c r="B78" s="64">
        <v>3</v>
      </c>
      <c r="C78">
        <v>3</v>
      </c>
      <c r="D78">
        <v>6</v>
      </c>
      <c r="E78">
        <v>9</v>
      </c>
      <c r="F78">
        <v>12</v>
      </c>
      <c r="G78">
        <v>15</v>
      </c>
      <c r="H78">
        <v>18</v>
      </c>
      <c r="I78">
        <v>21</v>
      </c>
      <c r="J78">
        <v>24</v>
      </c>
      <c r="K78">
        <v>27</v>
      </c>
      <c r="L78" s="52">
        <v>30</v>
      </c>
    </row>
    <row r="79" spans="2:12" x14ac:dyDescent="0.25">
      <c r="B79" s="64">
        <v>4</v>
      </c>
      <c r="C79">
        <v>4</v>
      </c>
      <c r="D79">
        <v>8</v>
      </c>
      <c r="E79">
        <v>12</v>
      </c>
      <c r="F79">
        <v>16</v>
      </c>
      <c r="G79">
        <v>20</v>
      </c>
      <c r="H79">
        <v>24</v>
      </c>
      <c r="I79">
        <v>28</v>
      </c>
      <c r="J79">
        <v>32</v>
      </c>
      <c r="K79">
        <v>36</v>
      </c>
      <c r="L79" s="52">
        <v>40</v>
      </c>
    </row>
    <row r="80" spans="2:12" x14ac:dyDescent="0.25">
      <c r="B80" s="64">
        <v>5</v>
      </c>
      <c r="C80">
        <v>5</v>
      </c>
      <c r="D80">
        <v>10</v>
      </c>
      <c r="E80">
        <v>15</v>
      </c>
      <c r="F80">
        <v>20</v>
      </c>
      <c r="G80">
        <v>25</v>
      </c>
      <c r="H80">
        <v>30</v>
      </c>
      <c r="I80">
        <v>35</v>
      </c>
      <c r="J80">
        <v>40</v>
      </c>
      <c r="K80">
        <v>45</v>
      </c>
      <c r="L80" s="52">
        <v>50</v>
      </c>
    </row>
    <row r="81" spans="2:12" x14ac:dyDescent="0.25">
      <c r="B81" s="64">
        <v>6</v>
      </c>
      <c r="C81">
        <v>6</v>
      </c>
      <c r="D81">
        <v>12</v>
      </c>
      <c r="E81">
        <v>18</v>
      </c>
      <c r="F81">
        <v>24</v>
      </c>
      <c r="G81">
        <v>30</v>
      </c>
      <c r="H81">
        <v>36</v>
      </c>
      <c r="I81">
        <v>42</v>
      </c>
      <c r="J81">
        <v>48</v>
      </c>
      <c r="K81">
        <v>54</v>
      </c>
      <c r="L81" s="52">
        <v>60</v>
      </c>
    </row>
    <row r="82" spans="2:12" x14ac:dyDescent="0.25">
      <c r="B82" s="64">
        <v>7</v>
      </c>
      <c r="C82">
        <v>7</v>
      </c>
      <c r="D82">
        <v>14</v>
      </c>
      <c r="E82">
        <v>21</v>
      </c>
      <c r="F82">
        <v>28</v>
      </c>
      <c r="G82">
        <v>35</v>
      </c>
      <c r="H82">
        <v>42</v>
      </c>
      <c r="I82">
        <v>49</v>
      </c>
      <c r="J82">
        <v>56</v>
      </c>
      <c r="K82">
        <v>63</v>
      </c>
      <c r="L82" s="52">
        <v>70</v>
      </c>
    </row>
    <row r="83" spans="2:12" x14ac:dyDescent="0.25">
      <c r="B83" s="64">
        <v>8</v>
      </c>
      <c r="C83">
        <v>8</v>
      </c>
      <c r="D83">
        <v>16</v>
      </c>
      <c r="E83">
        <v>24</v>
      </c>
      <c r="F83">
        <v>32</v>
      </c>
      <c r="G83">
        <v>40</v>
      </c>
      <c r="H83">
        <v>48</v>
      </c>
      <c r="I83">
        <v>56</v>
      </c>
      <c r="J83">
        <v>64</v>
      </c>
      <c r="K83">
        <v>72</v>
      </c>
      <c r="L83" s="52">
        <v>80</v>
      </c>
    </row>
    <row r="84" spans="2:12" x14ac:dyDescent="0.25">
      <c r="B84" s="64">
        <v>9</v>
      </c>
      <c r="C84">
        <v>9</v>
      </c>
      <c r="D84">
        <v>18</v>
      </c>
      <c r="E84">
        <v>27</v>
      </c>
      <c r="F84">
        <v>36</v>
      </c>
      <c r="G84">
        <v>45</v>
      </c>
      <c r="H84">
        <v>54</v>
      </c>
      <c r="I84">
        <v>63</v>
      </c>
      <c r="J84">
        <v>72</v>
      </c>
      <c r="K84">
        <v>81</v>
      </c>
      <c r="L84" s="52">
        <v>90</v>
      </c>
    </row>
    <row r="85" spans="2:12" x14ac:dyDescent="0.25">
      <c r="B85" s="65">
        <v>10</v>
      </c>
      <c r="C85" s="53">
        <v>10</v>
      </c>
      <c r="D85" s="53">
        <v>20</v>
      </c>
      <c r="E85" s="53">
        <v>30</v>
      </c>
      <c r="F85" s="53">
        <v>40</v>
      </c>
      <c r="G85" s="53">
        <v>50</v>
      </c>
      <c r="H85" s="53">
        <v>60</v>
      </c>
      <c r="I85" s="53">
        <v>70</v>
      </c>
      <c r="J85" s="53">
        <v>80</v>
      </c>
      <c r="K85" s="53">
        <v>90</v>
      </c>
      <c r="L85" s="54">
        <v>100</v>
      </c>
    </row>
  </sheetData>
  <mergeCells count="2">
    <mergeCell ref="Q2:R2"/>
    <mergeCell ref="S31:U31"/>
  </mergeCells>
  <conditionalFormatting sqref="C4:L13">
    <cfRule type="expression" priority="3" stopIfTrue="1">
      <formula>ISBLANK(C4)</formula>
    </cfRule>
    <cfRule type="expression" dxfId="27" priority="4" stopIfTrue="1">
      <formula>C4&lt;&gt;C$3*$B4</formula>
    </cfRule>
    <cfRule type="cellIs" dxfId="26" priority="5" stopIfTrue="1" operator="equal">
      <formula>$B4*C$3</formula>
    </cfRule>
  </conditionalFormatting>
  <conditionalFormatting sqref="N33:N132">
    <cfRule type="expression" dxfId="25" priority="13">
      <formula>NOT(ISBLANK(N33))</formula>
    </cfRule>
  </conditionalFormatting>
  <conditionalFormatting sqref="N32:CX132">
    <cfRule type="expression" dxfId="24" priority="14">
      <formula>AND(ROW(N32)-32=$R$31,COLUMN(N32)-14&lt;=$R$31)</formula>
    </cfRule>
    <cfRule type="expression" dxfId="23" priority="15">
      <formula>AND(ROW(N32)-32&lt;=$R$31,COLUMN(N32)-14=$R$31)</formula>
    </cfRule>
  </conditionalFormatting>
  <conditionalFormatting sqref="O32:CX32">
    <cfRule type="expression" dxfId="22" priority="6">
      <formula>NOT(ISBLANK(O32))</formula>
    </cfRule>
  </conditionalFormatting>
  <conditionalFormatting sqref="Q2:R2">
    <cfRule type="containsText" dxfId="21" priority="1" operator="containsText" text="áááá">
      <formula>NOT(ISERROR(SEARCH("áááá",Q2)))</formula>
    </cfRule>
    <cfRule type="colorScale" priority="2">
      <colorScale>
        <cfvo type="num" val="0"/>
        <cfvo type="num" val="8"/>
        <cfvo type="num" val="16"/>
        <color rgb="FF00B050"/>
        <color rgb="FFFFEB84"/>
        <color rgb="FFFF0000"/>
      </colorScale>
    </cfRule>
  </conditionalFormatting>
  <dataValidations count="3">
    <dataValidation type="custom" allowBlank="1" showInputMessage="1" showErrorMessage="1" errorTitle="Strašná chyba" error="Mal som o vás vyššiu mienku :(" promptTitle="Test" prompt="Napíšte súčin hlavičky riadka a stĺpca" sqref="R4 R6:R7 O4:Q7" xr:uid="{D141473F-976C-4702-9FDE-FA41B255EBEA}">
      <formula1>$N4*O$3=O4</formula1>
    </dataValidation>
    <dataValidation type="whole" allowBlank="1" showInputMessage="1" showErrorMessage="1" errorTitle="Strašná chyba!" error="Total system-hardware-software error." promptTitle="Info" prompt="Akceptujem celé čísla 1, 2, ..., 100" sqref="R31" xr:uid="{AC4C7F0D-624F-442F-8DFD-AC5CB05126D5}">
      <formula1>1</formula1>
      <formula2>100</formula2>
    </dataValidation>
    <dataValidation allowBlank="1" showInputMessage="1" showErrorMessage="1" promptTitle="Test" prompt="Napíšte súčin hlavičky riadka a stĺpca" sqref="C4:L13" xr:uid="{102CDA9D-7D15-4F5B-BAF7-F24F92B897A4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FF48-D191-475B-AC46-652B82EEF6BC}">
  <dimension ref="A1:T55"/>
  <sheetViews>
    <sheetView zoomScaleNormal="100" workbookViewId="0">
      <selection activeCell="E15" sqref="E15:E21"/>
    </sheetView>
  </sheetViews>
  <sheetFormatPr defaultRowHeight="15" x14ac:dyDescent="0.25"/>
  <cols>
    <col min="1" max="1" width="10.85546875" bestFit="1" customWidth="1"/>
    <col min="2" max="2" width="6.7109375" customWidth="1"/>
    <col min="3" max="3" width="8" customWidth="1"/>
    <col min="4" max="4" width="2.5703125" bestFit="1" customWidth="1"/>
    <col min="5" max="5" width="9.85546875" bestFit="1" customWidth="1"/>
    <col min="6" max="6" width="19.5703125" bestFit="1" customWidth="1"/>
    <col min="7" max="7" width="9.85546875" bestFit="1" customWidth="1"/>
    <col min="8" max="8" width="12.42578125" customWidth="1"/>
    <col min="9" max="9" width="19.5703125" bestFit="1" customWidth="1"/>
    <col min="10" max="10" width="11.85546875" customWidth="1"/>
    <col min="12" max="12" width="19.5703125" bestFit="1" customWidth="1"/>
    <col min="14" max="14" width="6.28515625" bestFit="1" customWidth="1"/>
    <col min="15" max="15" width="10.85546875" bestFit="1" customWidth="1"/>
    <col min="16" max="16" width="9.5703125" bestFit="1" customWidth="1"/>
    <col min="17" max="17" width="10" bestFit="1" customWidth="1"/>
    <col min="18" max="18" width="11.140625" customWidth="1"/>
  </cols>
  <sheetData>
    <row r="1" spans="1:12" ht="15.75" thickBot="1" x14ac:dyDescent="0.3">
      <c r="A1" t="s">
        <v>38</v>
      </c>
    </row>
    <row r="2" spans="1:12" ht="15.75" thickBot="1" x14ac:dyDescent="0.3">
      <c r="A2" t="s">
        <v>39</v>
      </c>
      <c r="D2" s="46" t="s">
        <v>50</v>
      </c>
      <c r="E2" s="56" t="s">
        <v>38</v>
      </c>
    </row>
    <row r="3" spans="1:12" ht="15.75" thickBot="1" x14ac:dyDescent="0.3">
      <c r="A3" t="s">
        <v>40</v>
      </c>
    </row>
    <row r="4" spans="1:12" ht="15.75" thickBot="1" x14ac:dyDescent="0.3">
      <c r="A4" t="s">
        <v>41</v>
      </c>
      <c r="D4" s="46" t="s">
        <v>51</v>
      </c>
      <c r="E4" s="56" t="s">
        <v>52</v>
      </c>
    </row>
    <row r="5" spans="1:12" ht="15.75" thickBot="1" x14ac:dyDescent="0.3">
      <c r="A5" t="s">
        <v>42</v>
      </c>
    </row>
    <row r="6" spans="1:12" ht="15.75" thickBot="1" x14ac:dyDescent="0.3">
      <c r="A6" t="s">
        <v>43</v>
      </c>
      <c r="D6" s="46" t="s">
        <v>53</v>
      </c>
      <c r="E6" s="56">
        <v>2</v>
      </c>
    </row>
    <row r="7" spans="1:12" x14ac:dyDescent="0.25">
      <c r="A7" t="s">
        <v>44</v>
      </c>
    </row>
    <row r="8" spans="1:12" ht="15.75" thickBot="1" x14ac:dyDescent="0.3">
      <c r="A8" t="s">
        <v>45</v>
      </c>
      <c r="E8" s="120" t="s">
        <v>92</v>
      </c>
      <c r="F8" s="120"/>
      <c r="G8" s="120"/>
      <c r="H8" s="120"/>
      <c r="I8" s="120"/>
      <c r="J8" s="120"/>
    </row>
    <row r="9" spans="1:12" ht="15.75" thickBot="1" x14ac:dyDescent="0.3">
      <c r="A9" t="s">
        <v>46</v>
      </c>
      <c r="G9" t="s">
        <v>94</v>
      </c>
      <c r="H9" s="56" t="s">
        <v>77</v>
      </c>
    </row>
    <row r="10" spans="1:12" ht="15.75" thickBot="1" x14ac:dyDescent="0.3">
      <c r="A10" t="s">
        <v>47</v>
      </c>
      <c r="E10" s="46" t="s">
        <v>54</v>
      </c>
      <c r="H10" s="46" t="s">
        <v>91</v>
      </c>
      <c r="K10" s="46" t="s">
        <v>95</v>
      </c>
    </row>
    <row r="11" spans="1:12" ht="15.75" thickBot="1" x14ac:dyDescent="0.3">
      <c r="A11" t="s">
        <v>48</v>
      </c>
      <c r="E11" t="s">
        <v>93</v>
      </c>
      <c r="F11" s="56" t="s">
        <v>55</v>
      </c>
      <c r="H11" t="s">
        <v>93</v>
      </c>
      <c r="I11" s="56" t="s">
        <v>57</v>
      </c>
      <c r="K11" t="s">
        <v>93</v>
      </c>
      <c r="L11" s="56" t="s">
        <v>59</v>
      </c>
    </row>
    <row r="12" spans="1:12" x14ac:dyDescent="0.25">
      <c r="A12" t="s">
        <v>49</v>
      </c>
    </row>
    <row r="13" spans="1:12" x14ac:dyDescent="0.25">
      <c r="E13" s="40"/>
      <c r="F13" s="40"/>
      <c r="K13" s="40"/>
      <c r="L13" s="40"/>
    </row>
    <row r="14" spans="1:12" x14ac:dyDescent="0.25">
      <c r="E14" s="38" t="s">
        <v>76</v>
      </c>
      <c r="F14" s="39" t="s">
        <v>77</v>
      </c>
      <c r="K14" s="36" t="s">
        <v>76</v>
      </c>
      <c r="L14" s="36" t="s">
        <v>77</v>
      </c>
    </row>
    <row r="15" spans="1:12" x14ac:dyDescent="0.25">
      <c r="A15" s="17" cm="1">
        <f t="array" ref="A15:A19">_xlfn.SEQUENCE(5)</f>
        <v>1</v>
      </c>
      <c r="E15" s="22" t="s">
        <v>56</v>
      </c>
      <c r="F15" s="24" t="s">
        <v>62</v>
      </c>
      <c r="K15" t="str" cm="1">
        <f t="array" ref="K15:K21">Trpaslíci</f>
        <v>Vedko</v>
      </c>
      <c r="L15" t="str" cm="1">
        <f t="array" ref="L15:L21">Statoční</f>
        <v>Chris Larabee Adams</v>
      </c>
    </row>
    <row r="16" spans="1:12" x14ac:dyDescent="0.25">
      <c r="A16" s="17">
        <v>2</v>
      </c>
      <c r="E16" s="22" t="s">
        <v>57</v>
      </c>
      <c r="F16" s="24" t="s">
        <v>63</v>
      </c>
      <c r="K16" t="str">
        <v>Dudroš</v>
      </c>
      <c r="L16" t="str">
        <v xml:space="preserve">Vin Tanner </v>
      </c>
    </row>
    <row r="17" spans="1:20" x14ac:dyDescent="0.25">
      <c r="A17" s="17">
        <v>3</v>
      </c>
      <c r="E17" s="22" t="s">
        <v>58</v>
      </c>
      <c r="F17" s="24" t="s">
        <v>64</v>
      </c>
      <c r="K17" t="str">
        <v>Šťastko</v>
      </c>
      <c r="L17" t="str">
        <v>Bernardo O´Reilly</v>
      </c>
    </row>
    <row r="18" spans="1:20" x14ac:dyDescent="0.25">
      <c r="A18" s="17">
        <v>4</v>
      </c>
      <c r="E18" s="22" t="s">
        <v>59</v>
      </c>
      <c r="F18" s="24" t="s">
        <v>72</v>
      </c>
      <c r="K18" t="str">
        <v>Spachtoš</v>
      </c>
      <c r="L18" t="str">
        <v>Lee</v>
      </c>
    </row>
    <row r="19" spans="1:20" x14ac:dyDescent="0.25">
      <c r="A19" s="17">
        <v>5</v>
      </c>
      <c r="E19" s="22" t="s">
        <v>60</v>
      </c>
      <c r="F19" s="24" t="s">
        <v>73</v>
      </c>
      <c r="K19" t="str">
        <v>Hapči</v>
      </c>
      <c r="L19" t="str">
        <v>Harry Luck</v>
      </c>
    </row>
    <row r="20" spans="1:20" x14ac:dyDescent="0.25">
      <c r="E20" s="22" t="s">
        <v>61</v>
      </c>
      <c r="F20" s="24" t="s">
        <v>74</v>
      </c>
      <c r="K20" t="str">
        <v>Plaško</v>
      </c>
      <c r="L20" t="str">
        <v>Britt</v>
      </c>
    </row>
    <row r="21" spans="1:20" ht="15.75" thickBot="1" x14ac:dyDescent="0.3">
      <c r="E21" s="23" t="s">
        <v>55</v>
      </c>
      <c r="F21" s="25" t="s">
        <v>75</v>
      </c>
      <c r="K21" t="str">
        <v>Kýblik</v>
      </c>
      <c r="L21" t="str">
        <v>Chico</v>
      </c>
    </row>
    <row r="24" spans="1:20" x14ac:dyDescent="0.25">
      <c r="E24" s="46" t="s">
        <v>114</v>
      </c>
    </row>
    <row r="25" spans="1:20" ht="15.75" thickBot="1" x14ac:dyDescent="0.3">
      <c r="E25" s="16" t="s">
        <v>130</v>
      </c>
      <c r="F25" s="16" t="s">
        <v>131</v>
      </c>
      <c r="H25" s="15" t="s">
        <v>132</v>
      </c>
    </row>
    <row r="26" spans="1:20" ht="15.75" thickBot="1" x14ac:dyDescent="0.3">
      <c r="E26" t="s">
        <v>116</v>
      </c>
      <c r="F26" t="s">
        <v>117</v>
      </c>
      <c r="H26" s="57" t="s">
        <v>120</v>
      </c>
      <c r="I26" t="str" cm="1">
        <f t="array" ref="I26:I27">_xlfn.ANCHORARRAY(_xlfn.XLOOKUP(H26,N26:T26,N27:T27))</f>
        <v>Krakow</v>
      </c>
      <c r="J26" t="s">
        <v>129</v>
      </c>
      <c r="K26" t="str" cm="1">
        <f t="array" ref="K26:K27">_xlfn._xlws.FILTER(F26:F34,E26:E34=H26,"")</f>
        <v>Krakow</v>
      </c>
      <c r="N26" s="16" t="str" cm="1">
        <f t="array" ref="N26:Q26">TRANSPOSE(_xlfn._xlws.SORT(_xlfn.UNIQUE(E26:E34)))</f>
        <v>Česko</v>
      </c>
      <c r="O26" s="16" t="str">
        <v>Mongolsko</v>
      </c>
      <c r="P26" s="16" t="str">
        <v>Poľsko</v>
      </c>
      <c r="Q26" s="16" t="str">
        <v>Slovensko</v>
      </c>
      <c r="R26" s="16"/>
      <c r="S26" s="16"/>
      <c r="T26" s="16"/>
    </row>
    <row r="27" spans="1:20" x14ac:dyDescent="0.25">
      <c r="E27" t="s">
        <v>118</v>
      </c>
      <c r="F27" t="s">
        <v>119</v>
      </c>
      <c r="I27" t="str">
        <v xml:space="preserve">Katowice </v>
      </c>
      <c r="K27" t="str">
        <v xml:space="preserve">Katowice </v>
      </c>
      <c r="N27" t="str" cm="1">
        <f t="array" ref="N27:N28">_xlfn._xlws.FILTER($F$26:$F$34,$E$26:$E$34=N26,"")</f>
        <v>Praha</v>
      </c>
      <c r="O27" t="str" cm="1">
        <f t="array" ref="O27">_xlfn._xlws.FILTER($F$26:$F$34,$E$26:$E$34=O26,"")</f>
        <v>Ulanbátar</v>
      </c>
      <c r="P27" t="str" cm="1">
        <f t="array" ref="P27:P28">_xlfn._xlws.FILTER($F$26:$F$34,$E$26:$E$34=P26,"")</f>
        <v>Krakow</v>
      </c>
      <c r="Q27" t="str" cm="1">
        <f t="array" ref="Q27:Q30">_xlfn._xlws.FILTER($F$26:$F$34,$E$26:$E$34=Q26,"")</f>
        <v>Žilina</v>
      </c>
      <c r="R27" t="str" cm="1">
        <f t="array" ref="R27">_xlfn._xlws.FILTER($F$26:$F$34,$E$26:$E$34=R26,"")</f>
        <v/>
      </c>
      <c r="S27" t="str" cm="1">
        <f t="array" ref="S27">_xlfn._xlws.FILTER($F$26:$F$34,$E$26:$E$34=S26,"")</f>
        <v/>
      </c>
      <c r="T27" t="str" cm="1">
        <f t="array" ref="T27">_xlfn._xlws.FILTER($F$26:$F$34,$E$26:$E$34=T26,"")</f>
        <v/>
      </c>
    </row>
    <row r="28" spans="1:20" x14ac:dyDescent="0.25">
      <c r="E28" t="s">
        <v>116</v>
      </c>
      <c r="F28" t="s">
        <v>123</v>
      </c>
      <c r="N28" t="str">
        <v>Brno</v>
      </c>
      <c r="P28" t="str">
        <v xml:space="preserve">Katowice </v>
      </c>
      <c r="Q28" t="str">
        <v>Bratislava</v>
      </c>
    </row>
    <row r="29" spans="1:20" x14ac:dyDescent="0.25">
      <c r="E29" t="s">
        <v>116</v>
      </c>
      <c r="F29" t="s">
        <v>124</v>
      </c>
      <c r="Q29" t="str">
        <v>Čadca</v>
      </c>
    </row>
    <row r="30" spans="1:20" x14ac:dyDescent="0.25">
      <c r="E30" t="s">
        <v>118</v>
      </c>
      <c r="F30" t="s">
        <v>122</v>
      </c>
      <c r="Q30" t="str">
        <v>Košice</v>
      </c>
    </row>
    <row r="31" spans="1:20" x14ac:dyDescent="0.25">
      <c r="E31" t="s">
        <v>120</v>
      </c>
      <c r="F31" t="s">
        <v>121</v>
      </c>
    </row>
    <row r="32" spans="1:20" x14ac:dyDescent="0.25">
      <c r="E32" t="s">
        <v>120</v>
      </c>
      <c r="F32" t="s">
        <v>125</v>
      </c>
    </row>
    <row r="33" spans="3:9" x14ac:dyDescent="0.25">
      <c r="E33" t="s">
        <v>126</v>
      </c>
      <c r="F33" t="s">
        <v>127</v>
      </c>
    </row>
    <row r="34" spans="3:9" x14ac:dyDescent="0.25">
      <c r="E34" t="s">
        <v>116</v>
      </c>
      <c r="F34" t="s">
        <v>128</v>
      </c>
    </row>
    <row r="38" spans="3:9" ht="15.75" thickBot="1" x14ac:dyDescent="0.3">
      <c r="E38" t="s">
        <v>96</v>
      </c>
    </row>
    <row r="39" spans="3:9" x14ac:dyDescent="0.25">
      <c r="C39" s="127" t="s">
        <v>65</v>
      </c>
      <c r="D39" s="128"/>
      <c r="E39" s="128"/>
      <c r="F39" s="128"/>
      <c r="G39" s="128"/>
      <c r="H39" s="129"/>
      <c r="I39" s="26"/>
    </row>
    <row r="40" spans="3:9" x14ac:dyDescent="0.25">
      <c r="C40" s="121" t="s">
        <v>66</v>
      </c>
      <c r="D40" s="122"/>
      <c r="E40" s="122"/>
      <c r="F40" s="122"/>
      <c r="G40" s="122"/>
      <c r="H40" s="123"/>
      <c r="I40" s="26"/>
    </row>
    <row r="41" spans="3:9" x14ac:dyDescent="0.25">
      <c r="C41" s="121" t="s">
        <v>67</v>
      </c>
      <c r="D41" s="122"/>
      <c r="E41" s="122"/>
      <c r="F41" s="122"/>
      <c r="G41" s="122"/>
      <c r="H41" s="123"/>
      <c r="I41" s="26"/>
    </row>
    <row r="42" spans="3:9" x14ac:dyDescent="0.25">
      <c r="C42" s="121" t="s">
        <v>68</v>
      </c>
      <c r="D42" s="122"/>
      <c r="E42" s="122"/>
      <c r="F42" s="122"/>
      <c r="G42" s="122"/>
      <c r="H42" s="123"/>
      <c r="I42" s="26"/>
    </row>
    <row r="43" spans="3:9" x14ac:dyDescent="0.25">
      <c r="C43" s="121" t="s">
        <v>69</v>
      </c>
      <c r="D43" s="122"/>
      <c r="E43" s="122"/>
      <c r="F43" s="122"/>
      <c r="G43" s="122"/>
      <c r="H43" s="123"/>
      <c r="I43" s="26"/>
    </row>
    <row r="44" spans="3:9" x14ac:dyDescent="0.25">
      <c r="C44" s="121" t="s">
        <v>70</v>
      </c>
      <c r="D44" s="122"/>
      <c r="E44" s="122"/>
      <c r="F44" s="122"/>
      <c r="G44" s="122"/>
      <c r="H44" s="123"/>
      <c r="I44" s="26"/>
    </row>
    <row r="45" spans="3:9" ht="15.75" thickBot="1" x14ac:dyDescent="0.3">
      <c r="C45" s="124" t="s">
        <v>71</v>
      </c>
      <c r="D45" s="125"/>
      <c r="E45" s="125"/>
      <c r="F45" s="125"/>
      <c r="G45" s="125"/>
      <c r="H45" s="126"/>
      <c r="I45" s="26" t="s">
        <v>115</v>
      </c>
    </row>
    <row r="47" spans="3:9" ht="15.75" thickBot="1" x14ac:dyDescent="0.3">
      <c r="E47" t="s">
        <v>97</v>
      </c>
    </row>
    <row r="48" spans="3:9" ht="15.75" thickBot="1" x14ac:dyDescent="0.3">
      <c r="E48" t="s">
        <v>98</v>
      </c>
      <c r="F48" s="56" t="s">
        <v>76</v>
      </c>
    </row>
    <row r="49" spans="6:6" x14ac:dyDescent="0.25">
      <c r="F49" t="str" cm="1">
        <f t="array" ref="F49:F55">_xlfn.XLOOKUP(F48,E14:F14,{"Vedko","Chris Larabee Adams";"Dudroš","Vin Tanner ";"Šťastko","Bernardo O´Reilly";"Spachtoš","Lee";"Hapči","Harry Luck";"Plaško","Britt";"Kýblik","Chico"})</f>
        <v>Vedko</v>
      </c>
    </row>
    <row r="50" spans="6:6" x14ac:dyDescent="0.25">
      <c r="F50" t="str">
        <v>Dudroš</v>
      </c>
    </row>
    <row r="51" spans="6:6" x14ac:dyDescent="0.25">
      <c r="F51" t="str">
        <v>Šťastko</v>
      </c>
    </row>
    <row r="52" spans="6:6" x14ac:dyDescent="0.25">
      <c r="F52" t="str">
        <v>Spachtoš</v>
      </c>
    </row>
    <row r="53" spans="6:6" x14ac:dyDescent="0.25">
      <c r="F53" t="str">
        <v>Hapči</v>
      </c>
    </row>
    <row r="54" spans="6:6" x14ac:dyDescent="0.25">
      <c r="F54" t="str">
        <v>Plaško</v>
      </c>
    </row>
    <row r="55" spans="6:6" x14ac:dyDescent="0.25">
      <c r="F55" t="str">
        <v>Kýblik</v>
      </c>
    </row>
  </sheetData>
  <mergeCells count="8">
    <mergeCell ref="C43:H43"/>
    <mergeCell ref="C44:H44"/>
    <mergeCell ref="C45:H45"/>
    <mergeCell ref="E8:J8"/>
    <mergeCell ref="C39:H39"/>
    <mergeCell ref="C40:H40"/>
    <mergeCell ref="C41:H41"/>
    <mergeCell ref="C42:H42"/>
  </mergeCells>
  <phoneticPr fontId="1" type="noConversion"/>
  <dataValidations count="9">
    <dataValidation type="list" allowBlank="1" showInputMessage="1" showErrorMessage="1" sqref="E2" xr:uid="{A2CB58CA-DF5F-4E12-B5E3-CB54F4B6B60E}">
      <formula1>$A$1:$A$12</formula1>
    </dataValidation>
    <dataValidation type="list" allowBlank="1" showInputMessage="1" showErrorMessage="1" sqref="E4" xr:uid="{4FFD2027-A246-41FD-9832-424ABF3C5309}">
      <formula1>"Dunčo,Rexo,Pluto,Astor"</formula1>
    </dataValidation>
    <dataValidation type="list" allowBlank="1" showInputMessage="1" showErrorMessage="1" sqref="E5" xr:uid="{7FAD4770-48AA-4E3C-AFAB-09B299EE3427}">
      <formula1>_xlfn.SEQUENCE(,5)</formula1>
    </dataValidation>
    <dataValidation type="list" allowBlank="1" showInputMessage="1" showErrorMessage="1" sqref="E6" xr:uid="{46A32882-02B2-4153-95CC-919E3B0BA06B}">
      <formula1>_xlfn.ANCHORARRAY($A$15)</formula1>
    </dataValidation>
    <dataValidation type="list" allowBlank="1" showInputMessage="1" showErrorMessage="1" sqref="F11" xr:uid="{6679671F-0919-41C3-B6B3-4D8215D51F9B}">
      <formula1>INDIRECT(H9)</formula1>
    </dataValidation>
    <dataValidation type="list" allowBlank="1" showInputMessage="1" showErrorMessage="1" sqref="H9 F48" xr:uid="{58D8FADC-39B9-4BFA-8CF2-40C5135AB526}">
      <formula1>$E$14:$F$14</formula1>
    </dataValidation>
    <dataValidation type="list" allowBlank="1" showInputMessage="1" showErrorMessage="1" sqref="I11" xr:uid="{6657E283-C982-4C65-9C60-C41878903EF6}">
      <formula1>_xlfn.XLOOKUP(H9,E14:F14,E15:F21)</formula1>
    </dataValidation>
    <dataValidation type="list" allowBlank="1" showInputMessage="1" showErrorMessage="1" sqref="L11" xr:uid="{B9E269AF-A158-4EF9-AD3A-C618E1AA0CA0}">
      <formula1>_xlfn.ANCHORARRAY(_xlfn.XLOOKUP(H9,K14:L14,K15:L15))</formula1>
    </dataValidation>
    <dataValidation type="list" allowBlank="1" showInputMessage="1" showErrorMessage="1" sqref="H26" xr:uid="{DE427EE2-6A7A-4A56-9E52-D1AE0BB9C67F}">
      <formula1>$N$26:$T$26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CD4B8-9393-43CD-ABF8-8FC03C0D376D}">
  <dimension ref="B2:I26"/>
  <sheetViews>
    <sheetView workbookViewId="0"/>
  </sheetViews>
  <sheetFormatPr defaultRowHeight="15" x14ac:dyDescent="0.25"/>
  <cols>
    <col min="1" max="2" width="13" customWidth="1"/>
    <col min="3" max="3" width="8.5703125" customWidth="1"/>
    <col min="4" max="8" width="13" customWidth="1"/>
  </cols>
  <sheetData>
    <row r="2" spans="2:9" x14ac:dyDescent="0.25">
      <c r="H2" s="66" t="s">
        <v>164</v>
      </c>
      <c r="I2" s="21">
        <v>0.2</v>
      </c>
    </row>
    <row r="3" spans="2:9" x14ac:dyDescent="0.25">
      <c r="B3" t="s">
        <v>171</v>
      </c>
    </row>
    <row r="4" spans="2:9" ht="45" x14ac:dyDescent="0.25">
      <c r="B4" s="49" t="s">
        <v>50</v>
      </c>
      <c r="D4" s="50" t="s">
        <v>165</v>
      </c>
      <c r="E4" s="50" t="s">
        <v>166</v>
      </c>
      <c r="F4" s="50" t="s">
        <v>167</v>
      </c>
      <c r="G4" s="50" t="s">
        <v>168</v>
      </c>
    </row>
    <row r="5" spans="2:9" x14ac:dyDescent="0.25">
      <c r="C5" s="16" t="s">
        <v>159</v>
      </c>
      <c r="D5">
        <v>2</v>
      </c>
      <c r="E5">
        <v>50</v>
      </c>
      <c r="F5">
        <f>D5*E5</f>
        <v>100</v>
      </c>
      <c r="G5" s="55">
        <f>F5*(1+$I$2)</f>
        <v>120</v>
      </c>
    </row>
    <row r="6" spans="2:9" x14ac:dyDescent="0.25">
      <c r="C6" s="16" t="s">
        <v>160</v>
      </c>
      <c r="D6">
        <v>3</v>
      </c>
      <c r="E6">
        <v>100</v>
      </c>
      <c r="F6">
        <f t="shared" ref="F6:F9" si="0">D6*E6</f>
        <v>300</v>
      </c>
      <c r="G6" s="55">
        <f t="shared" ref="G6:G9" si="1">F6*(1+$I$2)</f>
        <v>360</v>
      </c>
    </row>
    <row r="7" spans="2:9" x14ac:dyDescent="0.25">
      <c r="C7" s="16" t="s">
        <v>161</v>
      </c>
      <c r="D7">
        <v>4</v>
      </c>
      <c r="E7">
        <v>50</v>
      </c>
      <c r="F7">
        <f t="shared" si="0"/>
        <v>200</v>
      </c>
      <c r="G7" s="55">
        <f t="shared" si="1"/>
        <v>240</v>
      </c>
    </row>
    <row r="8" spans="2:9" x14ac:dyDescent="0.25">
      <c r="C8" s="16" t="s">
        <v>162</v>
      </c>
      <c r="D8">
        <v>6</v>
      </c>
      <c r="E8">
        <v>10</v>
      </c>
      <c r="F8">
        <f t="shared" si="0"/>
        <v>60</v>
      </c>
      <c r="G8" s="55">
        <f t="shared" si="1"/>
        <v>72</v>
      </c>
    </row>
    <row r="9" spans="2:9" x14ac:dyDescent="0.25">
      <c r="C9" s="16" t="s">
        <v>163</v>
      </c>
      <c r="D9">
        <v>10</v>
      </c>
      <c r="E9">
        <v>1</v>
      </c>
      <c r="F9">
        <f t="shared" si="0"/>
        <v>10</v>
      </c>
      <c r="G9" s="55">
        <f t="shared" si="1"/>
        <v>12</v>
      </c>
    </row>
    <row r="12" spans="2:9" x14ac:dyDescent="0.25">
      <c r="B12" t="s">
        <v>169</v>
      </c>
    </row>
    <row r="13" spans="2:9" ht="45" x14ac:dyDescent="0.25">
      <c r="B13" s="49" t="s">
        <v>51</v>
      </c>
      <c r="D13" s="50" t="s">
        <v>165</v>
      </c>
      <c r="E13" s="50" t="s">
        <v>166</v>
      </c>
      <c r="F13" s="50" t="s">
        <v>167</v>
      </c>
      <c r="G13" s="50" t="s">
        <v>168</v>
      </c>
    </row>
    <row r="14" spans="2:9" x14ac:dyDescent="0.25">
      <c r="C14" s="16" t="s">
        <v>159</v>
      </c>
      <c r="D14">
        <v>2</v>
      </c>
      <c r="E14">
        <v>50</v>
      </c>
      <c r="F14" cm="1">
        <f t="array" ref="F14:F18">D14:D18*E14:E18</f>
        <v>100</v>
      </c>
      <c r="G14" s="55" cm="1">
        <f t="array" ref="G14:G18">_xlfn.ANCHORARRAY(F14)*(1+I2)</f>
        <v>120</v>
      </c>
    </row>
    <row r="15" spans="2:9" x14ac:dyDescent="0.25">
      <c r="C15" s="16" t="s">
        <v>160</v>
      </c>
      <c r="D15">
        <v>3</v>
      </c>
      <c r="E15">
        <v>100</v>
      </c>
      <c r="F15">
        <v>300</v>
      </c>
      <c r="G15" s="55">
        <v>360</v>
      </c>
    </row>
    <row r="16" spans="2:9" x14ac:dyDescent="0.25">
      <c r="C16" s="16" t="s">
        <v>161</v>
      </c>
      <c r="D16">
        <v>4</v>
      </c>
      <c r="E16">
        <v>50</v>
      </c>
      <c r="F16">
        <v>200</v>
      </c>
      <c r="G16" s="55">
        <v>240</v>
      </c>
    </row>
    <row r="17" spans="2:7" x14ac:dyDescent="0.25">
      <c r="C17" s="16" t="s">
        <v>162</v>
      </c>
      <c r="D17">
        <v>6</v>
      </c>
      <c r="E17">
        <v>10</v>
      </c>
      <c r="F17">
        <v>60</v>
      </c>
      <c r="G17" s="55">
        <v>72</v>
      </c>
    </row>
    <row r="18" spans="2:7" x14ac:dyDescent="0.25">
      <c r="C18" s="16" t="s">
        <v>163</v>
      </c>
      <c r="D18">
        <v>10</v>
      </c>
      <c r="E18">
        <v>1</v>
      </c>
      <c r="F18">
        <v>10</v>
      </c>
      <c r="G18" s="55">
        <v>12</v>
      </c>
    </row>
    <row r="20" spans="2:7" x14ac:dyDescent="0.25">
      <c r="B20" t="s">
        <v>111</v>
      </c>
    </row>
    <row r="21" spans="2:7" ht="45" x14ac:dyDescent="0.25">
      <c r="B21" s="49" t="s">
        <v>53</v>
      </c>
      <c r="D21" s="50" t="s">
        <v>165</v>
      </c>
      <c r="E21" s="50" t="s">
        <v>166</v>
      </c>
      <c r="F21" s="50" t="s">
        <v>167</v>
      </c>
      <c r="G21" s="50" t="s">
        <v>168</v>
      </c>
    </row>
    <row r="22" spans="2:7" x14ac:dyDescent="0.25">
      <c r="C22" s="16" t="s">
        <v>159</v>
      </c>
      <c r="D22">
        <v>2</v>
      </c>
      <c r="E22">
        <v>50</v>
      </c>
      <c r="F22" cm="1">
        <f t="array" ref="F22:F26">počet_kusov*cena_za_ks_bez_DPH</f>
        <v>100</v>
      </c>
      <c r="G22" s="55" cm="1">
        <f t="array" ref="G22:G26">cena_celkom_bez_DPH*(1+DPH)</f>
        <v>120</v>
      </c>
    </row>
    <row r="23" spans="2:7" x14ac:dyDescent="0.25">
      <c r="C23" s="16" t="s">
        <v>160</v>
      </c>
      <c r="D23">
        <v>3</v>
      </c>
      <c r="E23">
        <v>100</v>
      </c>
      <c r="F23">
        <v>300</v>
      </c>
      <c r="G23" s="55">
        <v>360</v>
      </c>
    </row>
    <row r="24" spans="2:7" x14ac:dyDescent="0.25">
      <c r="C24" s="16" t="s">
        <v>161</v>
      </c>
      <c r="D24">
        <v>4</v>
      </c>
      <c r="E24">
        <v>50</v>
      </c>
      <c r="F24">
        <v>200</v>
      </c>
      <c r="G24" s="55">
        <v>240</v>
      </c>
    </row>
    <row r="25" spans="2:7" x14ac:dyDescent="0.25">
      <c r="C25" s="16" t="s">
        <v>162</v>
      </c>
      <c r="D25">
        <v>6</v>
      </c>
      <c r="E25">
        <v>10</v>
      </c>
      <c r="F25">
        <v>60</v>
      </c>
      <c r="G25" s="55">
        <v>72</v>
      </c>
    </row>
    <row r="26" spans="2:7" x14ac:dyDescent="0.25">
      <c r="C26" s="16" t="s">
        <v>163</v>
      </c>
      <c r="D26">
        <v>10</v>
      </c>
      <c r="E26">
        <v>1</v>
      </c>
      <c r="F26">
        <v>10</v>
      </c>
      <c r="G26" s="55">
        <v>12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87B7-2CAD-4BB7-989D-66EBC1409AF2}">
  <dimension ref="B1:U61"/>
  <sheetViews>
    <sheetView zoomScaleNormal="100" workbookViewId="0"/>
  </sheetViews>
  <sheetFormatPr defaultRowHeight="15" x14ac:dyDescent="0.25"/>
  <cols>
    <col min="1" max="1" width="4.140625" customWidth="1"/>
    <col min="2" max="2" width="10.85546875" style="1" bestFit="1" customWidth="1"/>
    <col min="3" max="3" width="6.28515625" bestFit="1" customWidth="1"/>
    <col min="4" max="4" width="9.85546875" bestFit="1" customWidth="1"/>
    <col min="5" max="5" width="8.42578125" customWidth="1"/>
    <col min="6" max="6" width="10.85546875" bestFit="1" customWidth="1"/>
    <col min="7" max="7" width="6.28515625" bestFit="1" customWidth="1"/>
    <col min="8" max="8" width="11.7109375" customWidth="1"/>
    <col min="9" max="10" width="8.5703125" customWidth="1"/>
    <col min="11" max="11" width="10.85546875" bestFit="1" customWidth="1"/>
    <col min="12" max="12" width="6.85546875" customWidth="1"/>
    <col min="13" max="14" width="10.85546875" bestFit="1" customWidth="1"/>
    <col min="15" max="15" width="8.28515625" bestFit="1" customWidth="1"/>
    <col min="16" max="16" width="6.42578125" customWidth="1"/>
    <col min="17" max="17" width="10.85546875" bestFit="1" customWidth="1"/>
    <col min="18" max="18" width="11.5703125" customWidth="1"/>
    <col min="19" max="19" width="12.140625" customWidth="1"/>
    <col min="20" max="20" width="11" bestFit="1" customWidth="1"/>
    <col min="21" max="21" width="8.7109375" customWidth="1"/>
  </cols>
  <sheetData>
    <row r="1" spans="2:21" ht="49.5" customHeight="1" thickBot="1" x14ac:dyDescent="0.3">
      <c r="B1" s="130" t="s">
        <v>84</v>
      </c>
      <c r="C1" s="133"/>
      <c r="D1" s="133"/>
      <c r="F1" s="130" t="s">
        <v>85</v>
      </c>
      <c r="G1" s="133"/>
      <c r="H1" s="133"/>
      <c r="I1" s="133"/>
      <c r="K1" s="133" t="s">
        <v>78</v>
      </c>
      <c r="L1" s="133"/>
      <c r="M1" s="133"/>
      <c r="N1" s="133"/>
      <c r="O1" s="133"/>
      <c r="Q1" s="130" t="s">
        <v>89</v>
      </c>
      <c r="R1" s="130"/>
      <c r="S1" s="130"/>
      <c r="T1" s="130"/>
      <c r="U1" s="130"/>
    </row>
    <row r="2" spans="2:21" ht="15.75" thickBot="1" x14ac:dyDescent="0.3">
      <c r="D2" s="68" t="s">
        <v>50</v>
      </c>
      <c r="H2" s="68" t="s">
        <v>51</v>
      </c>
      <c r="N2" s="134" t="s">
        <v>53</v>
      </c>
      <c r="O2" s="135"/>
      <c r="Q2" s="132" t="s">
        <v>90</v>
      </c>
      <c r="R2" s="132"/>
      <c r="S2" s="132"/>
      <c r="T2" s="132"/>
      <c r="U2" s="132"/>
    </row>
    <row r="3" spans="2:21" ht="15.75" thickBot="1" x14ac:dyDescent="0.3">
      <c r="B3" s="9"/>
      <c r="C3" s="10" t="s">
        <v>0</v>
      </c>
      <c r="D3" s="11">
        <v>0</v>
      </c>
      <c r="E3" s="14" t="s">
        <v>2</v>
      </c>
      <c r="F3" s="2"/>
      <c r="G3" s="7" t="s">
        <v>0</v>
      </c>
      <c r="H3" s="4"/>
      <c r="K3" s="9"/>
      <c r="L3" s="10" t="s">
        <v>0</v>
      </c>
      <c r="M3" s="10" t="s">
        <v>81</v>
      </c>
      <c r="N3" s="27" t="s">
        <v>79</v>
      </c>
      <c r="O3" s="28" t="s">
        <v>80</v>
      </c>
      <c r="Q3" s="33" t="s">
        <v>83</v>
      </c>
      <c r="R3" s="34" t="s">
        <v>0</v>
      </c>
      <c r="S3" s="6" t="s">
        <v>86</v>
      </c>
      <c r="T3" s="6" t="s">
        <v>87</v>
      </c>
    </row>
    <row r="4" spans="2:21" x14ac:dyDescent="0.25">
      <c r="B4" s="30" cm="1">
        <f t="array" aca="1" ref="B4:B28" ca="1">_xlfn.SEQUENCE(25,,TODAY())</f>
        <v>45581</v>
      </c>
      <c r="C4" s="3">
        <v>195</v>
      </c>
      <c r="D4" s="8">
        <f>D3+C4</f>
        <v>195</v>
      </c>
      <c r="F4" s="30" cm="1">
        <f t="array" aca="1" ref="F4:F28" ca="1">_xlfn.ANCHORARRAY(B4)</f>
        <v>45581</v>
      </c>
      <c r="G4" s="3">
        <v>195</v>
      </c>
      <c r="H4" s="8">
        <f>SUM($G$4:G4)</f>
        <v>195</v>
      </c>
      <c r="K4" s="30" t="s">
        <v>213</v>
      </c>
      <c r="L4" s="3">
        <v>195</v>
      </c>
      <c r="M4" s="3" t="s">
        <v>79</v>
      </c>
      <c r="N4" s="3">
        <f>SUMIF($M$4:M4,N$3,$L$4:L4)</f>
        <v>195</v>
      </c>
      <c r="O4" s="8">
        <f>SUMIF($M$4:N4,O$3,$L$4:M4)</f>
        <v>0</v>
      </c>
      <c r="Q4" s="30">
        <v>44848</v>
      </c>
      <c r="R4" s="3">
        <v>195</v>
      </c>
      <c r="S4">
        <f>SUM($R$4:R4)</f>
        <v>195</v>
      </c>
      <c r="T4">
        <f>SUM(TabKumSuc[[#Headers],[tržby]]:TabKumSuc[[#This Row],[tržby]])</f>
        <v>195</v>
      </c>
    </row>
    <row r="5" spans="2:21" x14ac:dyDescent="0.25">
      <c r="B5" s="31">
        <f ca="1"/>
        <v>45582</v>
      </c>
      <c r="C5">
        <v>181</v>
      </c>
      <c r="D5" s="5">
        <f>D4+C5</f>
        <v>376</v>
      </c>
      <c r="F5" s="31">
        <f ca="1"/>
        <v>45582</v>
      </c>
      <c r="G5">
        <v>181</v>
      </c>
      <c r="H5" s="5">
        <f>SUM($G$4:G5)</f>
        <v>376</v>
      </c>
      <c r="K5" s="31"/>
      <c r="L5">
        <v>181</v>
      </c>
      <c r="M5" t="s">
        <v>79</v>
      </c>
      <c r="N5">
        <f>SUMIF($M$4:M5,N$3,$L$4:L5)</f>
        <v>376</v>
      </c>
      <c r="O5" s="5">
        <f>SUMIF($M$4:N5,O$3,$L$4:M5)</f>
        <v>0</v>
      </c>
      <c r="Q5" s="31">
        <v>44849</v>
      </c>
      <c r="R5">
        <v>181</v>
      </c>
      <c r="S5">
        <f>SUM($R$4:R5)</f>
        <v>376</v>
      </c>
      <c r="T5">
        <f>SUM(TabKumSuc[[#Headers],[tržby]]:TabKumSuc[[#This Row],[tržby]])</f>
        <v>376</v>
      </c>
    </row>
    <row r="6" spans="2:21" x14ac:dyDescent="0.25">
      <c r="B6" s="31">
        <f ca="1"/>
        <v>45583</v>
      </c>
      <c r="C6">
        <v>189</v>
      </c>
      <c r="D6" s="5">
        <f t="shared" ref="D6:D28" si="0">D5+C6</f>
        <v>565</v>
      </c>
      <c r="F6" s="31">
        <f ca="1"/>
        <v>45583</v>
      </c>
      <c r="G6">
        <v>189</v>
      </c>
      <c r="H6" s="5">
        <f>SUM($G$4:G6)</f>
        <v>565</v>
      </c>
      <c r="K6" s="31"/>
      <c r="L6">
        <v>189</v>
      </c>
      <c r="M6" t="s">
        <v>80</v>
      </c>
      <c r="N6">
        <f>SUMIF($M$4:M6,N$3,$L$4:L6)</f>
        <v>376</v>
      </c>
      <c r="O6" s="5">
        <f>SUMIF($M$4:N6,O$3,$L$4:M6)</f>
        <v>189</v>
      </c>
      <c r="Q6" s="31">
        <v>44850</v>
      </c>
      <c r="R6">
        <v>189</v>
      </c>
      <c r="S6">
        <f>SUM($R$4:R6)</f>
        <v>565</v>
      </c>
      <c r="T6">
        <f>SUM(TabKumSuc[[#Headers],[tržby]]:TabKumSuc[[#This Row],[tržby]])</f>
        <v>565</v>
      </c>
    </row>
    <row r="7" spans="2:21" x14ac:dyDescent="0.25">
      <c r="B7" s="31">
        <f ca="1"/>
        <v>45584</v>
      </c>
      <c r="C7">
        <v>153</v>
      </c>
      <c r="D7" s="5">
        <f t="shared" si="0"/>
        <v>718</v>
      </c>
      <c r="F7" s="31">
        <f ca="1"/>
        <v>45584</v>
      </c>
      <c r="G7">
        <v>153</v>
      </c>
      <c r="H7" s="5">
        <f>SUM($G$4:G7)</f>
        <v>718</v>
      </c>
      <c r="K7" s="31"/>
      <c r="L7">
        <v>153</v>
      </c>
      <c r="M7" t="s">
        <v>79</v>
      </c>
      <c r="N7">
        <f>SUMIF($M$4:M7,N$3,$L$4:L7)</f>
        <v>529</v>
      </c>
      <c r="O7" s="5">
        <f>SUMIF($M$4:N7,O$3,$L$4:M7)</f>
        <v>189</v>
      </c>
      <c r="Q7" s="31">
        <v>44851</v>
      </c>
      <c r="R7">
        <v>153</v>
      </c>
      <c r="S7">
        <f>SUM($R$4:R7)</f>
        <v>718</v>
      </c>
      <c r="T7">
        <f>SUM(TabKumSuc[[#Headers],[tržby]]:TabKumSuc[[#This Row],[tržby]])</f>
        <v>718</v>
      </c>
    </row>
    <row r="8" spans="2:21" x14ac:dyDescent="0.25">
      <c r="B8" s="31">
        <f ca="1"/>
        <v>45585</v>
      </c>
      <c r="C8">
        <v>111</v>
      </c>
      <c r="D8" s="5">
        <f t="shared" si="0"/>
        <v>829</v>
      </c>
      <c r="F8" s="31">
        <f ca="1"/>
        <v>45585</v>
      </c>
      <c r="G8">
        <v>111</v>
      </c>
      <c r="H8" s="5">
        <f>SUM($G$4:G8)</f>
        <v>829</v>
      </c>
      <c r="K8" s="31"/>
      <c r="L8">
        <v>111</v>
      </c>
      <c r="M8" t="s">
        <v>79</v>
      </c>
      <c r="N8">
        <f>SUMIF($M$4:M8,N$3,$L$4:L8)</f>
        <v>640</v>
      </c>
      <c r="O8" s="5">
        <f>SUMIF($M$4:N8,O$3,$L$4:M8)</f>
        <v>189</v>
      </c>
      <c r="Q8" s="31">
        <v>44852</v>
      </c>
      <c r="R8">
        <v>111</v>
      </c>
      <c r="S8">
        <f>SUM($R$4:R8)</f>
        <v>829</v>
      </c>
      <c r="T8">
        <f>SUM(TabKumSuc[[#Headers],[tržby]]:TabKumSuc[[#This Row],[tržby]])</f>
        <v>829</v>
      </c>
    </row>
    <row r="9" spans="2:21" x14ac:dyDescent="0.25">
      <c r="B9" s="31">
        <f ca="1"/>
        <v>45586</v>
      </c>
      <c r="C9">
        <v>103</v>
      </c>
      <c r="D9" s="5">
        <f t="shared" si="0"/>
        <v>932</v>
      </c>
      <c r="F9" s="31">
        <f ca="1"/>
        <v>45586</v>
      </c>
      <c r="G9">
        <v>103</v>
      </c>
      <c r="H9" s="5">
        <f>SUM($G$4:G9)</f>
        <v>932</v>
      </c>
      <c r="K9" s="31"/>
      <c r="L9">
        <v>103</v>
      </c>
      <c r="M9" t="s">
        <v>80</v>
      </c>
      <c r="N9">
        <f>SUMIF($M$4:M9,N$3,$L$4:L9)</f>
        <v>640</v>
      </c>
      <c r="O9" s="5">
        <f>SUMIF($M$4:N9,O$3,$L$4:M9)</f>
        <v>292</v>
      </c>
      <c r="Q9" s="31">
        <v>44853</v>
      </c>
      <c r="R9">
        <v>103</v>
      </c>
      <c r="S9">
        <f>SUM($R$4:R9)</f>
        <v>932</v>
      </c>
      <c r="T9">
        <f>SUM(TabKumSuc[[#Headers],[tržby]]:TabKumSuc[[#This Row],[tržby]])</f>
        <v>932</v>
      </c>
    </row>
    <row r="10" spans="2:21" x14ac:dyDescent="0.25">
      <c r="B10" s="31">
        <f ca="1"/>
        <v>45587</v>
      </c>
      <c r="C10">
        <v>156</v>
      </c>
      <c r="D10" s="5">
        <f t="shared" si="0"/>
        <v>1088</v>
      </c>
      <c r="F10" s="31">
        <f ca="1"/>
        <v>45587</v>
      </c>
      <c r="G10">
        <v>156</v>
      </c>
      <c r="H10" s="5">
        <f>SUM($G$4:G10)</f>
        <v>1088</v>
      </c>
      <c r="K10" s="31"/>
      <c r="L10">
        <v>156</v>
      </c>
      <c r="M10" t="s">
        <v>80</v>
      </c>
      <c r="N10">
        <f>SUMIF($M$4:M10,N$3,$L$4:L10)</f>
        <v>640</v>
      </c>
      <c r="O10" s="5">
        <f>SUMIF($M$4:N10,O$3,$L$4:M10)</f>
        <v>448</v>
      </c>
      <c r="Q10" s="31">
        <v>44854</v>
      </c>
      <c r="R10">
        <v>156</v>
      </c>
      <c r="S10">
        <f>SUM($R$4:R10)</f>
        <v>1088</v>
      </c>
      <c r="T10">
        <f>SUM(TabKumSuc[[#Headers],[tržby]]:TabKumSuc[[#This Row],[tržby]])</f>
        <v>1088</v>
      </c>
    </row>
    <row r="11" spans="2:21" x14ac:dyDescent="0.25">
      <c r="B11" s="31">
        <f ca="1"/>
        <v>45588</v>
      </c>
      <c r="C11">
        <v>184</v>
      </c>
      <c r="D11" s="5">
        <f t="shared" si="0"/>
        <v>1272</v>
      </c>
      <c r="F11" s="31">
        <f ca="1"/>
        <v>45588</v>
      </c>
      <c r="G11">
        <v>184</v>
      </c>
      <c r="H11" s="5">
        <f>SUM($G$4:G11)</f>
        <v>1272</v>
      </c>
      <c r="K11" s="31"/>
      <c r="L11">
        <v>184</v>
      </c>
      <c r="M11" t="s">
        <v>80</v>
      </c>
      <c r="N11">
        <f>SUMIF($M$4:M11,N$3,$L$4:L11)</f>
        <v>640</v>
      </c>
      <c r="O11" s="5">
        <f>SUMIF($M$4:N11,O$3,$L$4:M11)</f>
        <v>632</v>
      </c>
      <c r="Q11" s="31">
        <v>44855</v>
      </c>
      <c r="R11">
        <v>184</v>
      </c>
      <c r="S11">
        <f>SUM($R$4:R11)</f>
        <v>1272</v>
      </c>
      <c r="T11">
        <f>SUM(TabKumSuc[[#Headers],[tržby]]:TabKumSuc[[#This Row],[tržby]])</f>
        <v>1272</v>
      </c>
    </row>
    <row r="12" spans="2:21" x14ac:dyDescent="0.25">
      <c r="B12" s="31">
        <f ca="1"/>
        <v>45589</v>
      </c>
      <c r="C12">
        <v>198</v>
      </c>
      <c r="D12" s="5">
        <f t="shared" si="0"/>
        <v>1470</v>
      </c>
      <c r="F12" s="31">
        <f ca="1"/>
        <v>45589</v>
      </c>
      <c r="G12">
        <v>198</v>
      </c>
      <c r="H12" s="5">
        <f>SUM($G$4:G12)</f>
        <v>1470</v>
      </c>
      <c r="K12" s="31"/>
      <c r="L12">
        <v>198</v>
      </c>
      <c r="M12" t="s">
        <v>80</v>
      </c>
      <c r="N12">
        <f>SUMIF($M$4:M12,N$3,$L$4:L12)</f>
        <v>640</v>
      </c>
      <c r="O12" s="5">
        <f>SUMIF($M$4:N12,O$3,$L$4:M12)</f>
        <v>830</v>
      </c>
      <c r="Q12" s="31">
        <v>44856</v>
      </c>
      <c r="R12">
        <v>198</v>
      </c>
      <c r="S12">
        <f>SUM($R$4:R12)</f>
        <v>1470</v>
      </c>
      <c r="T12">
        <f>SUM(TabKumSuc[[#Headers],[tržby]]:TabKumSuc[[#This Row],[tržby]])</f>
        <v>1470</v>
      </c>
    </row>
    <row r="13" spans="2:21" x14ac:dyDescent="0.25">
      <c r="B13" s="31">
        <f ca="1"/>
        <v>45590</v>
      </c>
      <c r="C13">
        <v>175</v>
      </c>
      <c r="D13" s="5">
        <f t="shared" si="0"/>
        <v>1645</v>
      </c>
      <c r="F13" s="31">
        <f ca="1"/>
        <v>45590</v>
      </c>
      <c r="G13">
        <v>175</v>
      </c>
      <c r="H13" s="5">
        <f>SUM($G$4:G13)</f>
        <v>1645</v>
      </c>
      <c r="K13" s="31"/>
      <c r="L13">
        <v>175</v>
      </c>
      <c r="M13" t="s">
        <v>79</v>
      </c>
      <c r="N13">
        <f>SUMIF($M$4:M13,N$3,$L$4:L13)</f>
        <v>815</v>
      </c>
      <c r="O13" s="5">
        <f>SUMIF($M$4:N13,O$3,$L$4:M13)</f>
        <v>830</v>
      </c>
      <c r="Q13" s="31">
        <v>44857</v>
      </c>
      <c r="R13">
        <v>175</v>
      </c>
      <c r="S13">
        <f>SUM($R$4:R13)</f>
        <v>1645</v>
      </c>
      <c r="T13">
        <f>SUM(TabKumSuc[[#Headers],[tržby]]:TabKumSuc[[#This Row],[tržby]])</f>
        <v>1645</v>
      </c>
    </row>
    <row r="14" spans="2:21" x14ac:dyDescent="0.25">
      <c r="B14" s="31">
        <f ca="1"/>
        <v>45591</v>
      </c>
      <c r="C14">
        <v>140</v>
      </c>
      <c r="D14" s="5">
        <f t="shared" si="0"/>
        <v>1785</v>
      </c>
      <c r="F14" s="31">
        <f ca="1"/>
        <v>45591</v>
      </c>
      <c r="G14">
        <v>140</v>
      </c>
      <c r="H14" s="5">
        <f>SUM($G$4:G14)</f>
        <v>1785</v>
      </c>
      <c r="K14" s="31"/>
      <c r="L14">
        <v>140</v>
      </c>
      <c r="M14" t="s">
        <v>80</v>
      </c>
      <c r="N14">
        <f>SUMIF($M$4:M14,N$3,$L$4:L14)</f>
        <v>815</v>
      </c>
      <c r="O14" s="5">
        <f>SUMIF($M$4:N14,O$3,$L$4:M14)</f>
        <v>970</v>
      </c>
      <c r="Q14" s="31">
        <v>44858</v>
      </c>
      <c r="R14">
        <v>140</v>
      </c>
      <c r="S14">
        <f>SUM($R$4:R14)</f>
        <v>1785</v>
      </c>
      <c r="T14">
        <f>SUM(TabKumSuc[[#Headers],[tržby]]:TabKumSuc[[#This Row],[tržby]])</f>
        <v>1785</v>
      </c>
    </row>
    <row r="15" spans="2:21" x14ac:dyDescent="0.25">
      <c r="B15" s="31">
        <f ca="1"/>
        <v>45592</v>
      </c>
      <c r="C15">
        <v>191</v>
      </c>
      <c r="D15" s="5">
        <f t="shared" si="0"/>
        <v>1976</v>
      </c>
      <c r="F15" s="31">
        <f ca="1"/>
        <v>45592</v>
      </c>
      <c r="G15">
        <v>191</v>
      </c>
      <c r="H15" s="5">
        <f>SUM($G$4:G15)</f>
        <v>1976</v>
      </c>
      <c r="K15" s="31"/>
      <c r="L15">
        <v>191</v>
      </c>
      <c r="M15" t="s">
        <v>80</v>
      </c>
      <c r="N15">
        <f>SUMIF($M$4:M15,N$3,$L$4:L15)</f>
        <v>815</v>
      </c>
      <c r="O15" s="5">
        <f>SUMIF($M$4:N15,O$3,$L$4:M15)</f>
        <v>1161</v>
      </c>
      <c r="Q15" s="31">
        <v>44859</v>
      </c>
      <c r="R15">
        <v>191</v>
      </c>
      <c r="S15">
        <f>SUM($R$4:R15)</f>
        <v>1976</v>
      </c>
      <c r="T15">
        <f>SUM(TabKumSuc[[#Headers],[tržby]]:TabKumSuc[[#This Row],[tržby]])</f>
        <v>1976</v>
      </c>
    </row>
    <row r="16" spans="2:21" x14ac:dyDescent="0.25">
      <c r="B16" s="31">
        <f ca="1"/>
        <v>45593</v>
      </c>
      <c r="C16">
        <v>114</v>
      </c>
      <c r="D16" s="5">
        <f t="shared" si="0"/>
        <v>2090</v>
      </c>
      <c r="F16" s="31">
        <f ca="1"/>
        <v>45593</v>
      </c>
      <c r="G16">
        <v>114</v>
      </c>
      <c r="H16" s="5">
        <f>SUM($G$4:G16)</f>
        <v>2090</v>
      </c>
      <c r="K16" s="31"/>
      <c r="L16">
        <v>114</v>
      </c>
      <c r="M16" t="s">
        <v>79</v>
      </c>
      <c r="N16">
        <f>SUMIF($M$4:M16,N$3,$L$4:L16)</f>
        <v>929</v>
      </c>
      <c r="O16" s="5">
        <f>SUMIF($M$4:N16,O$3,$L$4:M16)</f>
        <v>1161</v>
      </c>
      <c r="Q16" s="31">
        <v>44860</v>
      </c>
      <c r="R16">
        <v>114</v>
      </c>
      <c r="S16">
        <f>SUM($R$4:R16)</f>
        <v>2090</v>
      </c>
      <c r="T16">
        <f>SUM(TabKumSuc[[#Headers],[tržby]]:TabKumSuc[[#This Row],[tržby]])</f>
        <v>2090</v>
      </c>
    </row>
    <row r="17" spans="2:21" x14ac:dyDescent="0.25">
      <c r="B17" s="31">
        <f ca="1"/>
        <v>45594</v>
      </c>
      <c r="C17">
        <v>105</v>
      </c>
      <c r="D17" s="5">
        <f t="shared" si="0"/>
        <v>2195</v>
      </c>
      <c r="F17" s="31">
        <f ca="1"/>
        <v>45594</v>
      </c>
      <c r="G17">
        <v>105</v>
      </c>
      <c r="H17" s="5">
        <f>SUM($G$4:G17)</f>
        <v>2195</v>
      </c>
      <c r="K17" s="31"/>
      <c r="L17">
        <v>105</v>
      </c>
      <c r="M17" t="s">
        <v>79</v>
      </c>
      <c r="N17">
        <f>SUMIF($M$4:M17,N$3,$L$4:L17)</f>
        <v>1034</v>
      </c>
      <c r="O17" s="5">
        <f>SUMIF($M$4:N17,O$3,$L$4:M17)</f>
        <v>1161</v>
      </c>
      <c r="Q17" s="31">
        <v>44861</v>
      </c>
      <c r="R17">
        <v>105</v>
      </c>
      <c r="S17">
        <f>SUM($R$4:R17)</f>
        <v>2195</v>
      </c>
      <c r="T17">
        <f>SUM(TabKumSuc[[#Headers],[tržby]]:TabKumSuc[[#This Row],[tržby]])</f>
        <v>2195</v>
      </c>
    </row>
    <row r="18" spans="2:21" x14ac:dyDescent="0.25">
      <c r="B18" s="31">
        <f ca="1"/>
        <v>45595</v>
      </c>
      <c r="C18">
        <v>189</v>
      </c>
      <c r="D18" s="5">
        <f t="shared" si="0"/>
        <v>2384</v>
      </c>
      <c r="F18" s="31">
        <f ca="1"/>
        <v>45595</v>
      </c>
      <c r="G18">
        <v>189</v>
      </c>
      <c r="H18" s="5">
        <f>SUM($G$4:G18)</f>
        <v>2384</v>
      </c>
      <c r="K18" s="31"/>
      <c r="L18">
        <v>189</v>
      </c>
      <c r="M18" t="s">
        <v>79</v>
      </c>
      <c r="N18">
        <f>SUMIF($M$4:M18,N$3,$L$4:L18)</f>
        <v>1223</v>
      </c>
      <c r="O18" s="5">
        <f>SUMIF($M$4:N18,O$3,$L$4:M18)</f>
        <v>1161</v>
      </c>
      <c r="Q18" s="31">
        <v>44862</v>
      </c>
      <c r="R18">
        <v>189</v>
      </c>
      <c r="S18">
        <f>SUM($R$4:R18)</f>
        <v>2384</v>
      </c>
      <c r="T18">
        <f>SUM(TabKumSuc[[#Headers],[tržby]]:TabKumSuc[[#This Row],[tržby]])</f>
        <v>2384</v>
      </c>
    </row>
    <row r="19" spans="2:21" x14ac:dyDescent="0.25">
      <c r="B19" s="31">
        <f ca="1"/>
        <v>45596</v>
      </c>
      <c r="C19">
        <v>153</v>
      </c>
      <c r="D19" s="5">
        <f t="shared" si="0"/>
        <v>2537</v>
      </c>
      <c r="F19" s="31">
        <f ca="1"/>
        <v>45596</v>
      </c>
      <c r="G19">
        <v>153</v>
      </c>
      <c r="H19" s="5">
        <f>SUM($G$4:G19)</f>
        <v>2537</v>
      </c>
      <c r="K19" s="31"/>
      <c r="L19">
        <v>153</v>
      </c>
      <c r="M19" t="s">
        <v>80</v>
      </c>
      <c r="N19">
        <f>SUMIF($M$4:M19,N$3,$L$4:L19)</f>
        <v>1223</v>
      </c>
      <c r="O19" s="5">
        <f>SUMIF($M$4:N19,O$3,$L$4:M19)</f>
        <v>1314</v>
      </c>
      <c r="Q19" s="31">
        <v>44863</v>
      </c>
      <c r="R19">
        <v>153</v>
      </c>
      <c r="S19">
        <f>SUM($R$4:R19)</f>
        <v>2537</v>
      </c>
      <c r="T19">
        <f>SUM(TabKumSuc[[#Headers],[tržby]]:TabKumSuc[[#This Row],[tržby]])</f>
        <v>2537</v>
      </c>
    </row>
    <row r="20" spans="2:21" x14ac:dyDescent="0.25">
      <c r="B20" s="31">
        <f ca="1"/>
        <v>45597</v>
      </c>
      <c r="C20">
        <v>103</v>
      </c>
      <c r="D20" s="5">
        <f t="shared" si="0"/>
        <v>2640</v>
      </c>
      <c r="F20" s="31">
        <f ca="1"/>
        <v>45597</v>
      </c>
      <c r="G20">
        <v>103</v>
      </c>
      <c r="H20" s="5">
        <f>SUM($G$4:G20)</f>
        <v>2640</v>
      </c>
      <c r="K20" s="31"/>
      <c r="L20">
        <v>103</v>
      </c>
      <c r="M20" t="s">
        <v>80</v>
      </c>
      <c r="N20">
        <f>SUMIF($M$4:M20,N$3,$L$4:L20)</f>
        <v>1223</v>
      </c>
      <c r="O20" s="5">
        <f>SUMIF($M$4:N20,O$3,$L$4:M20)</f>
        <v>1417</v>
      </c>
      <c r="Q20" s="31">
        <v>44864</v>
      </c>
      <c r="R20">
        <v>103</v>
      </c>
      <c r="S20">
        <f>SUM($R$4:R20)</f>
        <v>2640</v>
      </c>
      <c r="T20">
        <f>SUM(TabKumSuc[[#Headers],[tržby]]:TabKumSuc[[#This Row],[tržby]])</f>
        <v>2640</v>
      </c>
    </row>
    <row r="21" spans="2:21" x14ac:dyDescent="0.25">
      <c r="B21" s="31">
        <f ca="1"/>
        <v>45598</v>
      </c>
      <c r="C21">
        <v>111</v>
      </c>
      <c r="D21" s="5">
        <f t="shared" si="0"/>
        <v>2751</v>
      </c>
      <c r="F21" s="31">
        <f ca="1"/>
        <v>45598</v>
      </c>
      <c r="G21">
        <v>111</v>
      </c>
      <c r="H21" s="5">
        <f>SUM($G$4:G21)</f>
        <v>2751</v>
      </c>
      <c r="K21" s="31"/>
      <c r="L21">
        <v>111</v>
      </c>
      <c r="M21" t="s">
        <v>79</v>
      </c>
      <c r="N21">
        <f>SUMIF($M$4:M21,N$3,$L$4:L21)</f>
        <v>1334</v>
      </c>
      <c r="O21" s="5">
        <f>SUMIF($M$4:N21,O$3,$L$4:M21)</f>
        <v>1417</v>
      </c>
      <c r="Q21" s="31">
        <v>44865</v>
      </c>
      <c r="R21">
        <v>111</v>
      </c>
      <c r="S21">
        <f>SUM($R$4:R21)</f>
        <v>2751</v>
      </c>
      <c r="T21">
        <f>SUM(TabKumSuc[[#Headers],[tržby]]:TabKumSuc[[#This Row],[tržby]])</f>
        <v>2751</v>
      </c>
    </row>
    <row r="22" spans="2:21" x14ac:dyDescent="0.25">
      <c r="B22" s="31">
        <f ca="1"/>
        <v>45599</v>
      </c>
      <c r="C22">
        <v>120</v>
      </c>
      <c r="D22" s="5">
        <f t="shared" si="0"/>
        <v>2871</v>
      </c>
      <c r="F22" s="31">
        <f ca="1"/>
        <v>45599</v>
      </c>
      <c r="G22">
        <v>120</v>
      </c>
      <c r="H22" s="5">
        <f>SUM($G$4:G22)</f>
        <v>2871</v>
      </c>
      <c r="K22" s="31"/>
      <c r="L22">
        <v>120</v>
      </c>
      <c r="M22" t="s">
        <v>79</v>
      </c>
      <c r="N22">
        <f>SUMIF($M$4:M22,N$3,$L$4:L22)</f>
        <v>1454</v>
      </c>
      <c r="O22" s="5">
        <f>SUMIF($M$4:N22,O$3,$L$4:M22)</f>
        <v>1417</v>
      </c>
      <c r="Q22" s="31">
        <v>44866</v>
      </c>
      <c r="R22">
        <v>120</v>
      </c>
      <c r="S22">
        <f>SUM($R$4:R22)</f>
        <v>2871</v>
      </c>
      <c r="T22">
        <f>SUM(TabKumSuc[[#Headers],[tržby]]:TabKumSuc[[#This Row],[tržby]])</f>
        <v>2871</v>
      </c>
    </row>
    <row r="23" spans="2:21" x14ac:dyDescent="0.25">
      <c r="B23" s="31">
        <f ca="1"/>
        <v>45600</v>
      </c>
      <c r="C23">
        <v>193</v>
      </c>
      <c r="D23" s="5">
        <f t="shared" si="0"/>
        <v>3064</v>
      </c>
      <c r="F23" s="31">
        <f ca="1"/>
        <v>45600</v>
      </c>
      <c r="G23">
        <v>193</v>
      </c>
      <c r="H23" s="5">
        <f>SUM($G$4:G23)</f>
        <v>3064</v>
      </c>
      <c r="K23" s="31"/>
      <c r="L23">
        <v>193</v>
      </c>
      <c r="M23" t="s">
        <v>79</v>
      </c>
      <c r="N23">
        <f>SUMIF($M$4:M23,N$3,$L$4:L23)</f>
        <v>1647</v>
      </c>
      <c r="O23" s="5">
        <f>SUMIF($M$4:N23,O$3,$L$4:M23)</f>
        <v>1417</v>
      </c>
      <c r="Q23" s="31">
        <v>44867</v>
      </c>
      <c r="R23">
        <v>193</v>
      </c>
      <c r="S23">
        <f>SUM($R$4:R23)</f>
        <v>3064</v>
      </c>
      <c r="T23">
        <f>SUM(TabKumSuc[[#Headers],[tržby]]:TabKumSuc[[#This Row],[tržby]])</f>
        <v>3064</v>
      </c>
    </row>
    <row r="24" spans="2:21" x14ac:dyDescent="0.25">
      <c r="B24" s="31">
        <f ca="1"/>
        <v>45601</v>
      </c>
      <c r="C24">
        <v>173</v>
      </c>
      <c r="D24" s="5">
        <f t="shared" si="0"/>
        <v>3237</v>
      </c>
      <c r="F24" s="31">
        <f ca="1"/>
        <v>45601</v>
      </c>
      <c r="G24">
        <v>173</v>
      </c>
      <c r="H24" s="5">
        <f>SUM($G$4:G24)</f>
        <v>3237</v>
      </c>
      <c r="K24" s="31"/>
      <c r="L24">
        <v>173</v>
      </c>
      <c r="M24" t="s">
        <v>80</v>
      </c>
      <c r="N24">
        <f>SUMIF($M$4:M24,N$3,$L$4:L24)</f>
        <v>1647</v>
      </c>
      <c r="O24" s="5">
        <f>SUMIF($M$4:N24,O$3,$L$4:M24)</f>
        <v>1590</v>
      </c>
      <c r="Q24" s="31">
        <v>44868</v>
      </c>
      <c r="R24">
        <v>173</v>
      </c>
      <c r="S24">
        <f>SUM($R$4:R24)</f>
        <v>3237</v>
      </c>
      <c r="T24">
        <f>SUM(TabKumSuc[[#Headers],[tržby]]:TabKumSuc[[#This Row],[tržby]])</f>
        <v>3237</v>
      </c>
    </row>
    <row r="25" spans="2:21" x14ac:dyDescent="0.25">
      <c r="B25" s="31">
        <f ca="1"/>
        <v>45602</v>
      </c>
      <c r="C25">
        <v>184</v>
      </c>
      <c r="D25" s="5">
        <f t="shared" si="0"/>
        <v>3421</v>
      </c>
      <c r="F25" s="31">
        <f ca="1"/>
        <v>45602</v>
      </c>
      <c r="G25">
        <v>184</v>
      </c>
      <c r="H25" s="5">
        <f>SUM($G$4:G25)</f>
        <v>3421</v>
      </c>
      <c r="K25" s="31"/>
      <c r="L25">
        <v>184</v>
      </c>
      <c r="M25" t="s">
        <v>80</v>
      </c>
      <c r="N25">
        <f>SUMIF($M$4:M25,N$3,$L$4:L25)</f>
        <v>1647</v>
      </c>
      <c r="O25" s="5">
        <f>SUMIF($M$4:N25,O$3,$L$4:M25)</f>
        <v>1774</v>
      </c>
      <c r="Q25" s="31">
        <v>44869</v>
      </c>
      <c r="R25">
        <v>184</v>
      </c>
      <c r="S25">
        <f>SUM($R$4:R25)</f>
        <v>3421</v>
      </c>
      <c r="T25">
        <f>SUM(TabKumSuc[[#Headers],[tržby]]:TabKumSuc[[#This Row],[tržby]])</f>
        <v>3421</v>
      </c>
    </row>
    <row r="26" spans="2:21" x14ac:dyDescent="0.25">
      <c r="B26" s="31">
        <f ca="1"/>
        <v>45603</v>
      </c>
      <c r="C26">
        <v>176</v>
      </c>
      <c r="D26" s="5">
        <f t="shared" si="0"/>
        <v>3597</v>
      </c>
      <c r="F26" s="31">
        <f ca="1"/>
        <v>45603</v>
      </c>
      <c r="G26">
        <v>176</v>
      </c>
      <c r="H26" s="5">
        <f>SUM($G$4:G26)</f>
        <v>3597</v>
      </c>
      <c r="K26" s="31"/>
      <c r="L26">
        <v>176</v>
      </c>
      <c r="M26" t="s">
        <v>79</v>
      </c>
      <c r="N26">
        <f>SUMIF($M$4:M26,N$3,$L$4:L26)</f>
        <v>1823</v>
      </c>
      <c r="O26" s="5">
        <f>SUMIF($M$4:N26,O$3,$L$4:M26)</f>
        <v>1774</v>
      </c>
      <c r="Q26" s="31">
        <v>44870</v>
      </c>
      <c r="R26">
        <v>176</v>
      </c>
      <c r="S26">
        <f>SUM($R$4:R26)</f>
        <v>3597</v>
      </c>
      <c r="T26">
        <f>SUM(TabKumSuc[[#Headers],[tržby]]:TabKumSuc[[#This Row],[tržby]])</f>
        <v>3597</v>
      </c>
    </row>
    <row r="27" spans="2:21" x14ac:dyDescent="0.25">
      <c r="B27" s="31">
        <f ca="1"/>
        <v>45604</v>
      </c>
      <c r="C27">
        <v>136</v>
      </c>
      <c r="D27" s="5">
        <f t="shared" si="0"/>
        <v>3733</v>
      </c>
      <c r="F27" s="31">
        <f ca="1"/>
        <v>45604</v>
      </c>
      <c r="G27">
        <v>136</v>
      </c>
      <c r="H27" s="5">
        <f>SUM($G$4:G27)</f>
        <v>3733</v>
      </c>
      <c r="K27" s="31"/>
      <c r="L27">
        <v>136</v>
      </c>
      <c r="M27" t="s">
        <v>79</v>
      </c>
      <c r="N27">
        <f>SUMIF($M$4:M27,N$3,$L$4:L27)</f>
        <v>1959</v>
      </c>
      <c r="O27" s="5">
        <f>SUMIF($M$4:N27,O$3,$L$4:M27)</f>
        <v>1774</v>
      </c>
      <c r="Q27" s="31">
        <v>44871</v>
      </c>
      <c r="R27">
        <v>136</v>
      </c>
      <c r="S27">
        <f>SUM($R$4:R27)</f>
        <v>3733</v>
      </c>
      <c r="T27">
        <f>SUM(TabKumSuc[[#Headers],[tržby]]:TabKumSuc[[#This Row],[tržby]])</f>
        <v>3733</v>
      </c>
    </row>
    <row r="28" spans="2:21" ht="15.75" thickBot="1" x14ac:dyDescent="0.3">
      <c r="B28" s="32">
        <f ca="1"/>
        <v>45605</v>
      </c>
      <c r="C28" s="6">
        <v>191</v>
      </c>
      <c r="D28" s="12">
        <f t="shared" si="0"/>
        <v>3924</v>
      </c>
      <c r="F28" s="32">
        <f ca="1"/>
        <v>45605</v>
      </c>
      <c r="G28" s="6">
        <v>191</v>
      </c>
      <c r="H28" s="12">
        <f>SUM($G$4:G28)</f>
        <v>3924</v>
      </c>
      <c r="K28" s="32"/>
      <c r="L28" s="6">
        <v>191</v>
      </c>
      <c r="M28" s="6" t="s">
        <v>80</v>
      </c>
      <c r="N28" s="6">
        <f>SUMIF($M$4:M28,N$3,$L$4:L28)</f>
        <v>1959</v>
      </c>
      <c r="O28" s="29">
        <f>SUMIF($M$4:N28,O$3,$L$4:M28)</f>
        <v>1965</v>
      </c>
      <c r="Q28" s="32">
        <v>44872</v>
      </c>
      <c r="R28">
        <v>191</v>
      </c>
      <c r="S28">
        <f>SUM($R$4:R28)</f>
        <v>3924</v>
      </c>
      <c r="T28">
        <f>SUM(TabKumSuc[[#Headers],[tržby]]:TabKumSuc[[#This Row],[tržby]])</f>
        <v>3924</v>
      </c>
    </row>
    <row r="29" spans="2:21" x14ac:dyDescent="0.25">
      <c r="B29" s="1" t="s">
        <v>1</v>
      </c>
      <c r="C29" s="13">
        <f>SUM(C4:C28)</f>
        <v>3924</v>
      </c>
      <c r="F29" s="1" t="s">
        <v>1</v>
      </c>
      <c r="G29" s="13">
        <f>SUM(G4:G28)</f>
        <v>3924</v>
      </c>
      <c r="K29" s="1" t="s">
        <v>1</v>
      </c>
      <c r="N29" s="13">
        <f>SUMIF($M$4:$M$28,N3,$L$4:$L$28)</f>
        <v>1959</v>
      </c>
      <c r="O29" s="13">
        <f>SUMIF($M$4:$M$28,O3,$L$4:$L$28)</f>
        <v>1965</v>
      </c>
      <c r="Q29" s="31"/>
      <c r="R29" s="35"/>
    </row>
    <row r="31" spans="2:21" x14ac:dyDescent="0.25">
      <c r="Q31" s="131" t="s">
        <v>211</v>
      </c>
      <c r="R31" s="131"/>
      <c r="S31" s="131"/>
      <c r="T31" s="131"/>
      <c r="U31" s="131"/>
    </row>
    <row r="32" spans="2:21" x14ac:dyDescent="0.25">
      <c r="Q32" s="131" t="s">
        <v>88</v>
      </c>
      <c r="R32" s="131"/>
      <c r="S32" s="131"/>
      <c r="T32" s="131"/>
      <c r="U32" s="131"/>
    </row>
    <row r="33" spans="2:20" ht="67.5" customHeight="1" x14ac:dyDescent="0.25">
      <c r="B33" s="130" t="s">
        <v>222</v>
      </c>
      <c r="C33" s="130"/>
      <c r="D33" s="130"/>
      <c r="E33" s="130"/>
      <c r="H33" s="130" t="s">
        <v>221</v>
      </c>
      <c r="I33" s="133"/>
      <c r="J33" s="133"/>
      <c r="M33" s="130" t="s">
        <v>220</v>
      </c>
      <c r="N33" s="133"/>
      <c r="O33" s="133"/>
      <c r="R33" s="130" t="s">
        <v>224</v>
      </c>
      <c r="S33" s="133"/>
      <c r="T33" s="133"/>
    </row>
    <row r="34" spans="2:20" ht="15.75" thickBot="1" x14ac:dyDescent="0.3">
      <c r="D34" s="68" t="s">
        <v>212</v>
      </c>
      <c r="E34" s="68" t="s">
        <v>217</v>
      </c>
      <c r="H34" s="1"/>
      <c r="J34" s="68" t="s">
        <v>218</v>
      </c>
      <c r="M34" s="1"/>
      <c r="O34" s="68" t="s">
        <v>219</v>
      </c>
      <c r="R34" s="1"/>
      <c r="T34" s="68" t="s">
        <v>223</v>
      </c>
    </row>
    <row r="35" spans="2:20" ht="15.75" thickBot="1" x14ac:dyDescent="0.3">
      <c r="B35" s="9"/>
      <c r="C35" s="10" t="s">
        <v>0</v>
      </c>
      <c r="D35" s="70"/>
      <c r="E35" s="71"/>
      <c r="H35" s="9"/>
      <c r="I35" s="10" t="s">
        <v>0</v>
      </c>
      <c r="J35" s="11"/>
      <c r="M35" s="9"/>
      <c r="N35" s="10" t="s">
        <v>0</v>
      </c>
      <c r="O35" s="4"/>
      <c r="R35" s="9"/>
      <c r="S35" s="10" t="s">
        <v>0</v>
      </c>
      <c r="T35" s="11">
        <v>0</v>
      </c>
    </row>
    <row r="36" spans="2:20" x14ac:dyDescent="0.25">
      <c r="B36" s="30" cm="1">
        <f t="array" aca="1" ref="B36:B60" ca="1">_xlfn.SEQUENCE(25,,TODAY())</f>
        <v>45581</v>
      </c>
      <c r="C36" s="3">
        <v>195</v>
      </c>
      <c r="D36" s="5" cm="1">
        <f t="array" ref="D36:D60">_xlfn.SCAN(0,C36:C60,_xlfn.LAMBDA(_xlpm.a,_xlpm.b,_xlpm.a+_xlpm.b))</f>
        <v>195</v>
      </c>
      <c r="E36" s="24" cm="1">
        <f t="array" ref="E36">_xlfn.REDUCE(0,$C$36:C36,_xlfn.LAMBDA(_xlpm.a,_xlpm.b,_xlpm.a+_xlpm.b))</f>
        <v>195</v>
      </c>
      <c r="G36" t="str">
        <f ca="1">TEXT(H36,"ddd")</f>
        <v>st</v>
      </c>
      <c r="H36" s="30" cm="1">
        <f t="array" aca="1" ref="H36:H60" ca="1">_xlfn.SEQUENCE(25,,TODAY())</f>
        <v>45581</v>
      </c>
      <c r="I36" s="3">
        <v>195</v>
      </c>
      <c r="J36" s="8" cm="1">
        <f t="array" aca="1" ref="J36:J60" ca="1">_xlfn.SCAN(0,I36:I60,_xlfn.LAMBDA(_xlpm.a,_xlpm.b,IF(WEEKDAY(OFFSET(_xlpm.b,,-1),2)&lt;&gt;1,_xlpm.a+_xlpm.b,_xlpm.b)))</f>
        <v>195</v>
      </c>
      <c r="L36" t="str">
        <f ca="1">TEXT(M36,"ddd")</f>
        <v>st</v>
      </c>
      <c r="M36" s="30" cm="1">
        <f t="array" aca="1" ref="M36:M60" ca="1">_xlfn.SEQUENCE(25,,TODAY())</f>
        <v>45581</v>
      </c>
      <c r="N36" s="3">
        <v>195</v>
      </c>
      <c r="O36" s="73">
        <f ca="1">SUM(
OFFSET(N36,0,0,
IF(ROWS($N$36:N36)&lt;WEEKDAY(M36,2),-MOD(WEEKDAY(M36)-WEEKDAY($M$36),7),-MOD(WEEKDAY(M36,2)-1,7))-1))</f>
        <v>195</v>
      </c>
      <c r="Q36" t="str">
        <f ca="1">TEXT(R36,"ddd")</f>
        <v>st</v>
      </c>
      <c r="R36" s="30" cm="1">
        <f t="array" aca="1" ref="R36:R60" ca="1">_xlfn.SEQUENCE(25,,TODAY())</f>
        <v>45581</v>
      </c>
      <c r="S36" s="3">
        <v>195</v>
      </c>
      <c r="T36" s="73">
        <f ca="1">IF(_xlfn.ISOWEEKNUM(R36)=_xlfn.ISOWEEKNUM(R35),S36+T35,S36)</f>
        <v>195</v>
      </c>
    </row>
    <row r="37" spans="2:20" x14ac:dyDescent="0.25">
      <c r="B37" s="31">
        <f ca="1"/>
        <v>45582</v>
      </c>
      <c r="C37">
        <v>181</v>
      </c>
      <c r="D37" s="5">
        <v>376</v>
      </c>
      <c r="E37" s="24" cm="1">
        <f t="array" ref="E37">_xlfn.REDUCE(0,$C$36:C37,_xlfn.LAMBDA(_xlpm.a,_xlpm.b,_xlpm.a+_xlpm.b))</f>
        <v>376</v>
      </c>
      <c r="G37" t="str">
        <f t="shared" ref="G37:G60" ca="1" si="1">TEXT(H37,"ddd")</f>
        <v>št</v>
      </c>
      <c r="H37" s="31">
        <f ca="1"/>
        <v>45582</v>
      </c>
      <c r="I37">
        <v>181</v>
      </c>
      <c r="J37" s="5">
        <f ca="1"/>
        <v>376</v>
      </c>
      <c r="L37" t="str">
        <f t="shared" ref="L37:L60" ca="1" si="2">TEXT(M37,"ddd")</f>
        <v>št</v>
      </c>
      <c r="M37" s="31">
        <f ca="1"/>
        <v>45582</v>
      </c>
      <c r="N37">
        <v>181</v>
      </c>
      <c r="O37" s="24">
        <f ca="1">SUM(OFFSET(N37,0,0,IF(ROWS($N$36:N37)&lt;WEEKDAY(M37,2),-MOD(WEEKDAY(M37)-WEEKDAY($M$36),7),-MOD(WEEKDAY(M37,2)-1,7))-1))</f>
        <v>376</v>
      </c>
      <c r="Q37" t="str">
        <f t="shared" ref="Q37:Q60" ca="1" si="3">TEXT(R37,"ddd")</f>
        <v>št</v>
      </c>
      <c r="R37" s="31">
        <f ca="1"/>
        <v>45582</v>
      </c>
      <c r="S37">
        <v>181</v>
      </c>
      <c r="T37" s="24">
        <f ca="1">IF(_xlfn.ISOWEEKNUM(R37)=_xlfn.ISOWEEKNUM(R36),S37+T36,S37)</f>
        <v>376</v>
      </c>
    </row>
    <row r="38" spans="2:20" x14ac:dyDescent="0.25">
      <c r="B38" s="31">
        <f ca="1"/>
        <v>45583</v>
      </c>
      <c r="C38">
        <v>189</v>
      </c>
      <c r="D38" s="5">
        <v>565</v>
      </c>
      <c r="E38" s="24" cm="1">
        <f t="array" ref="E38">_xlfn.REDUCE(0,$C$36:C38,_xlfn.LAMBDA(_xlpm.a,_xlpm.b,_xlpm.a+_xlpm.b))</f>
        <v>565</v>
      </c>
      <c r="G38" t="str">
        <f t="shared" ca="1" si="1"/>
        <v>pi</v>
      </c>
      <c r="H38" s="31">
        <f ca="1"/>
        <v>45583</v>
      </c>
      <c r="I38">
        <v>189</v>
      </c>
      <c r="J38" s="5">
        <f ca="1"/>
        <v>565</v>
      </c>
      <c r="L38" t="str">
        <f t="shared" ca="1" si="2"/>
        <v>pi</v>
      </c>
      <c r="M38" s="31">
        <f ca="1"/>
        <v>45583</v>
      </c>
      <c r="N38">
        <v>189</v>
      </c>
      <c r="O38" s="24">
        <f ca="1">SUM(
OFFSET(N38,0,0,
IF(ROWS($N$36:N38)&lt;WEEKDAY(M38,2),-MOD(WEEKDAY(M38)-WEEKDAY($M$36),7),-MOD(WEEKDAY(M38,2)-1,7))-1))</f>
        <v>565</v>
      </c>
      <c r="Q38" t="str">
        <f t="shared" ca="1" si="3"/>
        <v>pi</v>
      </c>
      <c r="R38" s="31">
        <f ca="1"/>
        <v>45583</v>
      </c>
      <c r="S38">
        <v>189</v>
      </c>
      <c r="T38" s="24">
        <f t="shared" ref="T38:T60" ca="1" si="4">IF(_xlfn.ISOWEEKNUM(R38)=_xlfn.ISOWEEKNUM(R37),S38+T37,S38)</f>
        <v>565</v>
      </c>
    </row>
    <row r="39" spans="2:20" x14ac:dyDescent="0.25">
      <c r="B39" s="31">
        <f ca="1"/>
        <v>45584</v>
      </c>
      <c r="C39">
        <v>153</v>
      </c>
      <c r="D39" s="5">
        <v>718</v>
      </c>
      <c r="E39" s="24" cm="1">
        <f t="array" ref="E39">_xlfn.REDUCE(0,$C$36:C39,_xlfn.LAMBDA(_xlpm.a,_xlpm.b,_xlpm.a+_xlpm.b))</f>
        <v>718</v>
      </c>
      <c r="G39" t="str">
        <f t="shared" ca="1" si="1"/>
        <v>so</v>
      </c>
      <c r="H39" s="31">
        <f ca="1"/>
        <v>45584</v>
      </c>
      <c r="I39">
        <v>153</v>
      </c>
      <c r="J39" s="5">
        <f ca="1"/>
        <v>718</v>
      </c>
      <c r="L39" t="str">
        <f t="shared" ca="1" si="2"/>
        <v>so</v>
      </c>
      <c r="M39" s="31">
        <f ca="1"/>
        <v>45584</v>
      </c>
      <c r="N39">
        <v>153</v>
      </c>
      <c r="O39" s="24">
        <f ca="1">SUM(
OFFSET(N39,0,0,
IF(ROWS($N$36:N39)&lt;WEEKDAY(M39,2),-MOD(WEEKDAY(M39)-WEEKDAY($M$36),7),-MOD(WEEKDAY(M39,2)-1,7))-1))</f>
        <v>718</v>
      </c>
      <c r="Q39" t="str">
        <f t="shared" ca="1" si="3"/>
        <v>so</v>
      </c>
      <c r="R39" s="31">
        <f ca="1"/>
        <v>45584</v>
      </c>
      <c r="S39">
        <v>153</v>
      </c>
      <c r="T39" s="24">
        <f t="shared" ca="1" si="4"/>
        <v>718</v>
      </c>
    </row>
    <row r="40" spans="2:20" x14ac:dyDescent="0.25">
      <c r="B40" s="31">
        <f ca="1"/>
        <v>45585</v>
      </c>
      <c r="C40">
        <v>111</v>
      </c>
      <c r="D40" s="5">
        <v>829</v>
      </c>
      <c r="E40" s="24" cm="1">
        <f t="array" ref="E40">_xlfn.REDUCE(0,$C$36:C40,_xlfn.LAMBDA(_xlpm.a,_xlpm.b,_xlpm.a+_xlpm.b))</f>
        <v>829</v>
      </c>
      <c r="G40" t="str">
        <f t="shared" ca="1" si="1"/>
        <v>ne</v>
      </c>
      <c r="H40" s="31">
        <f ca="1"/>
        <v>45585</v>
      </c>
      <c r="I40">
        <v>111</v>
      </c>
      <c r="J40" s="5">
        <f ca="1"/>
        <v>829</v>
      </c>
      <c r="L40" t="str">
        <f t="shared" ca="1" si="2"/>
        <v>ne</v>
      </c>
      <c r="M40" s="31">
        <f ca="1"/>
        <v>45585</v>
      </c>
      <c r="N40">
        <v>111</v>
      </c>
      <c r="O40" s="24">
        <f ca="1">SUM(
OFFSET(N40,0,0,
IF(ROWS($N$36:N40)&lt;WEEKDAY(M40,2),-MOD(WEEKDAY(M40)-WEEKDAY($M$36),7),-MOD(WEEKDAY(M40,2)-1,7))-1))</f>
        <v>829</v>
      </c>
      <c r="Q40" t="str">
        <f t="shared" ca="1" si="3"/>
        <v>ne</v>
      </c>
      <c r="R40" s="31">
        <f ca="1"/>
        <v>45585</v>
      </c>
      <c r="S40">
        <v>111</v>
      </c>
      <c r="T40" s="24">
        <f t="shared" ca="1" si="4"/>
        <v>829</v>
      </c>
    </row>
    <row r="41" spans="2:20" x14ac:dyDescent="0.25">
      <c r="B41" s="31">
        <f ca="1"/>
        <v>45586</v>
      </c>
      <c r="C41">
        <v>103</v>
      </c>
      <c r="D41" s="5">
        <v>932</v>
      </c>
      <c r="E41" s="24" cm="1">
        <f t="array" ref="E41">_xlfn.REDUCE(0,$C$36:C41,_xlfn.LAMBDA(_xlpm.a,_xlpm.b,_xlpm.a+_xlpm.b))</f>
        <v>932</v>
      </c>
      <c r="G41" t="str">
        <f t="shared" ca="1" si="1"/>
        <v>po</v>
      </c>
      <c r="H41" s="31">
        <f ca="1"/>
        <v>45586</v>
      </c>
      <c r="I41">
        <v>103</v>
      </c>
      <c r="J41" s="5">
        <f ca="1"/>
        <v>103</v>
      </c>
      <c r="L41" t="str">
        <f t="shared" ca="1" si="2"/>
        <v>po</v>
      </c>
      <c r="M41" s="31">
        <f ca="1"/>
        <v>45586</v>
      </c>
      <c r="N41">
        <v>103</v>
      </c>
      <c r="O41" s="24">
        <f ca="1">SUM(
OFFSET(N41,0,0,
IF(ROWS($N$36:N41)&lt;WEEKDAY(M41,2),-MOD(WEEKDAY(M41)-WEEKDAY($M$36),7),-MOD(WEEKDAY(M41,2)-1,7))-1))</f>
        <v>103</v>
      </c>
      <c r="Q41" t="str">
        <f t="shared" ca="1" si="3"/>
        <v>po</v>
      </c>
      <c r="R41" s="31">
        <f ca="1"/>
        <v>45586</v>
      </c>
      <c r="S41">
        <v>103</v>
      </c>
      <c r="T41" s="24">
        <f t="shared" ca="1" si="4"/>
        <v>103</v>
      </c>
    </row>
    <row r="42" spans="2:20" x14ac:dyDescent="0.25">
      <c r="B42" s="31">
        <f ca="1"/>
        <v>45587</v>
      </c>
      <c r="C42">
        <v>156</v>
      </c>
      <c r="D42" s="5">
        <v>1088</v>
      </c>
      <c r="E42" s="24" cm="1">
        <f t="array" ref="E42">_xlfn.REDUCE(0,$C$36:C42,_xlfn.LAMBDA(_xlpm.a,_xlpm.b,_xlpm.a+_xlpm.b))</f>
        <v>1088</v>
      </c>
      <c r="G42" t="str">
        <f t="shared" ca="1" si="1"/>
        <v>ut</v>
      </c>
      <c r="H42" s="31">
        <f ca="1"/>
        <v>45587</v>
      </c>
      <c r="I42">
        <v>156</v>
      </c>
      <c r="J42" s="5">
        <f ca="1"/>
        <v>259</v>
      </c>
      <c r="L42" t="str">
        <f t="shared" ca="1" si="2"/>
        <v>ut</v>
      </c>
      <c r="M42" s="31">
        <f ca="1"/>
        <v>45587</v>
      </c>
      <c r="N42">
        <v>156</v>
      </c>
      <c r="O42" s="24">
        <f ca="1">SUM(
OFFSET(N42,0,0,
IF(ROWS($N$36:N42)&lt;WEEKDAY(M42,2),-MOD(WEEKDAY(M42)-WEEKDAY($M$36),7),-MOD(WEEKDAY(M42,2)-1,7))-1))</f>
        <v>259</v>
      </c>
      <c r="Q42" t="str">
        <f t="shared" ca="1" si="3"/>
        <v>ut</v>
      </c>
      <c r="R42" s="31">
        <f ca="1"/>
        <v>45587</v>
      </c>
      <c r="S42">
        <v>156</v>
      </c>
      <c r="T42" s="24">
        <f t="shared" ca="1" si="4"/>
        <v>259</v>
      </c>
    </row>
    <row r="43" spans="2:20" x14ac:dyDescent="0.25">
      <c r="B43" s="31">
        <f ca="1"/>
        <v>45588</v>
      </c>
      <c r="C43">
        <v>184</v>
      </c>
      <c r="D43" s="5">
        <v>1272</v>
      </c>
      <c r="E43" s="24" cm="1">
        <f t="array" ref="E43">_xlfn.REDUCE(0,$C$36:C43,_xlfn.LAMBDA(_xlpm.a,_xlpm.b,_xlpm.a+_xlpm.b))</f>
        <v>1272</v>
      </c>
      <c r="G43" t="str">
        <f t="shared" ca="1" si="1"/>
        <v>st</v>
      </c>
      <c r="H43" s="31">
        <f ca="1"/>
        <v>45588</v>
      </c>
      <c r="I43">
        <v>184</v>
      </c>
      <c r="J43" s="5">
        <f ca="1"/>
        <v>443</v>
      </c>
      <c r="L43" t="str">
        <f t="shared" ca="1" si="2"/>
        <v>st</v>
      </c>
      <c r="M43" s="31">
        <f ca="1"/>
        <v>45588</v>
      </c>
      <c r="N43">
        <v>184</v>
      </c>
      <c r="O43" s="24">
        <f ca="1">SUM(
OFFSET(N43,0,0,
IF(ROWS($N$36:N43)&lt;WEEKDAY(M43,2),-MOD(WEEKDAY(M43)-WEEKDAY($M$36),7),-MOD(WEEKDAY(M43,2)-1,7))-1))</f>
        <v>443</v>
      </c>
      <c r="Q43" t="str">
        <f t="shared" ca="1" si="3"/>
        <v>st</v>
      </c>
      <c r="R43" s="31">
        <f ca="1"/>
        <v>45588</v>
      </c>
      <c r="S43">
        <v>184</v>
      </c>
      <c r="T43" s="24">
        <f t="shared" ca="1" si="4"/>
        <v>443</v>
      </c>
    </row>
    <row r="44" spans="2:20" x14ac:dyDescent="0.25">
      <c r="B44" s="31">
        <f ca="1"/>
        <v>45589</v>
      </c>
      <c r="C44">
        <v>198</v>
      </c>
      <c r="D44" s="5">
        <v>1470</v>
      </c>
      <c r="E44" s="24" cm="1">
        <f t="array" ref="E44">_xlfn.REDUCE(0,$C$36:C44,_xlfn.LAMBDA(_xlpm.a,_xlpm.b,_xlpm.a+_xlpm.b))</f>
        <v>1470</v>
      </c>
      <c r="G44" t="str">
        <f t="shared" ca="1" si="1"/>
        <v>št</v>
      </c>
      <c r="H44" s="31">
        <f ca="1"/>
        <v>45589</v>
      </c>
      <c r="I44">
        <v>198</v>
      </c>
      <c r="J44" s="5">
        <f ca="1"/>
        <v>641</v>
      </c>
      <c r="L44" t="str">
        <f t="shared" ca="1" si="2"/>
        <v>št</v>
      </c>
      <c r="M44" s="31">
        <f ca="1"/>
        <v>45589</v>
      </c>
      <c r="N44">
        <v>198</v>
      </c>
      <c r="O44" s="24">
        <f ca="1">SUM(
OFFSET(N44,0,0,
IF(ROWS($N$36:N44)&lt;WEEKDAY(M44,2),-MOD(WEEKDAY(M44)-WEEKDAY($M$36),7),-MOD(WEEKDAY(M44,2)-1,7))-1))</f>
        <v>641</v>
      </c>
      <c r="Q44" t="str">
        <f t="shared" ca="1" si="3"/>
        <v>št</v>
      </c>
      <c r="R44" s="31">
        <f ca="1"/>
        <v>45589</v>
      </c>
      <c r="S44">
        <v>198</v>
      </c>
      <c r="T44" s="24">
        <f t="shared" ca="1" si="4"/>
        <v>641</v>
      </c>
    </row>
    <row r="45" spans="2:20" x14ac:dyDescent="0.25">
      <c r="B45" s="31">
        <f ca="1"/>
        <v>45590</v>
      </c>
      <c r="C45">
        <v>175</v>
      </c>
      <c r="D45" s="5">
        <v>1645</v>
      </c>
      <c r="E45" s="24" cm="1">
        <f t="array" ref="E45">_xlfn.REDUCE(0,$C$36:C45,_xlfn.LAMBDA(_xlpm.a,_xlpm.b,_xlpm.a+_xlpm.b))</f>
        <v>1645</v>
      </c>
      <c r="G45" t="str">
        <f t="shared" ca="1" si="1"/>
        <v>pi</v>
      </c>
      <c r="H45" s="31">
        <f ca="1"/>
        <v>45590</v>
      </c>
      <c r="I45">
        <v>175</v>
      </c>
      <c r="J45" s="5">
        <f ca="1"/>
        <v>816</v>
      </c>
      <c r="L45" t="str">
        <f t="shared" ca="1" si="2"/>
        <v>pi</v>
      </c>
      <c r="M45" s="31">
        <f ca="1"/>
        <v>45590</v>
      </c>
      <c r="N45">
        <v>175</v>
      </c>
      <c r="O45" s="24">
        <f ca="1">SUM(
OFFSET(N45,0,0,
IF(ROWS($N$36:N45)&lt;WEEKDAY(M45,2),-MOD(WEEKDAY(M45)-WEEKDAY($M$36),7),-MOD(WEEKDAY(M45,2)-1,7))-1))</f>
        <v>816</v>
      </c>
      <c r="Q45" t="str">
        <f t="shared" ca="1" si="3"/>
        <v>pi</v>
      </c>
      <c r="R45" s="31">
        <f ca="1"/>
        <v>45590</v>
      </c>
      <c r="S45">
        <v>175</v>
      </c>
      <c r="T45" s="24">
        <f t="shared" ca="1" si="4"/>
        <v>816</v>
      </c>
    </row>
    <row r="46" spans="2:20" x14ac:dyDescent="0.25">
      <c r="B46" s="31">
        <f ca="1"/>
        <v>45591</v>
      </c>
      <c r="C46">
        <v>140</v>
      </c>
      <c r="D46" s="5">
        <v>1785</v>
      </c>
      <c r="E46" s="24" cm="1">
        <f t="array" ref="E46">_xlfn.REDUCE(0,$C$36:C46,_xlfn.LAMBDA(_xlpm.a,_xlpm.b,_xlpm.a+_xlpm.b))</f>
        <v>1785</v>
      </c>
      <c r="G46" t="str">
        <f t="shared" ca="1" si="1"/>
        <v>so</v>
      </c>
      <c r="H46" s="31">
        <f ca="1"/>
        <v>45591</v>
      </c>
      <c r="I46">
        <v>140</v>
      </c>
      <c r="J46" s="5">
        <f ca="1"/>
        <v>956</v>
      </c>
      <c r="L46" t="str">
        <f t="shared" ca="1" si="2"/>
        <v>so</v>
      </c>
      <c r="M46" s="31">
        <f ca="1"/>
        <v>45591</v>
      </c>
      <c r="N46">
        <v>140</v>
      </c>
      <c r="O46" s="24">
        <f ca="1">SUM(
OFFSET(N46,0,0,
IF(ROWS($N$36:N46)&lt;WEEKDAY(M46,2),-MOD(WEEKDAY(M46)-WEEKDAY($M$36),7),-MOD(WEEKDAY(M46,2)-1,7))-1))</f>
        <v>956</v>
      </c>
      <c r="Q46" t="str">
        <f t="shared" ca="1" si="3"/>
        <v>so</v>
      </c>
      <c r="R46" s="31">
        <f ca="1"/>
        <v>45591</v>
      </c>
      <c r="S46">
        <v>140</v>
      </c>
      <c r="T46" s="24">
        <f t="shared" ca="1" si="4"/>
        <v>956</v>
      </c>
    </row>
    <row r="47" spans="2:20" x14ac:dyDescent="0.25">
      <c r="B47" s="31">
        <f ca="1"/>
        <v>45592</v>
      </c>
      <c r="C47">
        <v>191</v>
      </c>
      <c r="D47" s="5">
        <v>1976</v>
      </c>
      <c r="E47" s="24" cm="1">
        <f t="array" ref="E47">_xlfn.REDUCE(0,$C$36:C47,_xlfn.LAMBDA(_xlpm.a,_xlpm.b,_xlpm.a+_xlpm.b))</f>
        <v>1976</v>
      </c>
      <c r="G47" t="str">
        <f t="shared" ca="1" si="1"/>
        <v>ne</v>
      </c>
      <c r="H47" s="31">
        <f ca="1"/>
        <v>45592</v>
      </c>
      <c r="I47">
        <v>191</v>
      </c>
      <c r="J47" s="5">
        <f ca="1"/>
        <v>1147</v>
      </c>
      <c r="L47" t="str">
        <f t="shared" ca="1" si="2"/>
        <v>ne</v>
      </c>
      <c r="M47" s="31">
        <f ca="1"/>
        <v>45592</v>
      </c>
      <c r="N47">
        <v>191</v>
      </c>
      <c r="O47" s="24">
        <f ca="1">SUM(
OFFSET(N47,0,0,
IF(ROWS($N$36:N47)&lt;WEEKDAY(M47,2),-MOD(WEEKDAY(M47)-WEEKDAY($M$36),7),-MOD(WEEKDAY(M47,2)-1,7))-1))</f>
        <v>1147</v>
      </c>
      <c r="Q47" t="str">
        <f t="shared" ca="1" si="3"/>
        <v>ne</v>
      </c>
      <c r="R47" s="31">
        <f ca="1"/>
        <v>45592</v>
      </c>
      <c r="S47">
        <v>191</v>
      </c>
      <c r="T47" s="24">
        <f t="shared" ca="1" si="4"/>
        <v>1147</v>
      </c>
    </row>
    <row r="48" spans="2:20" x14ac:dyDescent="0.25">
      <c r="B48" s="31">
        <f ca="1"/>
        <v>45593</v>
      </c>
      <c r="C48">
        <v>114</v>
      </c>
      <c r="D48" s="5">
        <v>2090</v>
      </c>
      <c r="E48" s="24" cm="1">
        <f t="array" ref="E48">_xlfn.REDUCE(0,$C$36:C48,_xlfn.LAMBDA(_xlpm.a,_xlpm.b,_xlpm.a+_xlpm.b))</f>
        <v>2090</v>
      </c>
      <c r="G48" t="str">
        <f t="shared" ca="1" si="1"/>
        <v>po</v>
      </c>
      <c r="H48" s="31">
        <f ca="1"/>
        <v>45593</v>
      </c>
      <c r="I48">
        <v>114</v>
      </c>
      <c r="J48" s="5">
        <f ca="1"/>
        <v>114</v>
      </c>
      <c r="L48" t="str">
        <f t="shared" ca="1" si="2"/>
        <v>po</v>
      </c>
      <c r="M48" s="31">
        <f ca="1"/>
        <v>45593</v>
      </c>
      <c r="N48">
        <v>114</v>
      </c>
      <c r="O48" s="24">
        <f ca="1">SUM(
OFFSET(N48,0,0,
IF(ROWS($N$36:N48)&lt;WEEKDAY(M48,2),-MOD(WEEKDAY(M48)-WEEKDAY($M$36),7),-MOD(WEEKDAY(M48,2)-1,7))-1))</f>
        <v>114</v>
      </c>
      <c r="Q48" t="str">
        <f t="shared" ca="1" si="3"/>
        <v>po</v>
      </c>
      <c r="R48" s="31">
        <f ca="1"/>
        <v>45593</v>
      </c>
      <c r="S48">
        <v>114</v>
      </c>
      <c r="T48" s="24">
        <f t="shared" ca="1" si="4"/>
        <v>114</v>
      </c>
    </row>
    <row r="49" spans="2:20" x14ac:dyDescent="0.25">
      <c r="B49" s="31">
        <f ca="1"/>
        <v>45594</v>
      </c>
      <c r="C49">
        <v>105</v>
      </c>
      <c r="D49" s="5">
        <v>2195</v>
      </c>
      <c r="E49" s="24" cm="1">
        <f t="array" ref="E49">_xlfn.REDUCE(0,$C$36:C49,_xlfn.LAMBDA(_xlpm.a,_xlpm.b,_xlpm.a+_xlpm.b))</f>
        <v>2195</v>
      </c>
      <c r="G49" t="str">
        <f t="shared" ca="1" si="1"/>
        <v>ut</v>
      </c>
      <c r="H49" s="31">
        <f ca="1"/>
        <v>45594</v>
      </c>
      <c r="I49">
        <v>105</v>
      </c>
      <c r="J49" s="5">
        <f ca="1"/>
        <v>219</v>
      </c>
      <c r="L49" t="str">
        <f t="shared" ca="1" si="2"/>
        <v>ut</v>
      </c>
      <c r="M49" s="31">
        <f ca="1"/>
        <v>45594</v>
      </c>
      <c r="N49">
        <v>105</v>
      </c>
      <c r="O49" s="24">
        <f ca="1">SUM(
OFFSET(N49,0,0,
IF(ROWS($N$36:N49)&lt;WEEKDAY(M49,2),-MOD(WEEKDAY(M49)-WEEKDAY($M$36),7),-MOD(WEEKDAY(M49,2)-1,7))-1))</f>
        <v>219</v>
      </c>
      <c r="Q49" t="str">
        <f t="shared" ca="1" si="3"/>
        <v>ut</v>
      </c>
      <c r="R49" s="31">
        <f ca="1"/>
        <v>45594</v>
      </c>
      <c r="S49">
        <v>105</v>
      </c>
      <c r="T49" s="24">
        <f t="shared" ca="1" si="4"/>
        <v>219</v>
      </c>
    </row>
    <row r="50" spans="2:20" x14ac:dyDescent="0.25">
      <c r="B50" s="31">
        <f ca="1"/>
        <v>45595</v>
      </c>
      <c r="C50">
        <v>189</v>
      </c>
      <c r="D50" s="5">
        <v>2384</v>
      </c>
      <c r="E50" s="24" cm="1">
        <f t="array" ref="E50">_xlfn.REDUCE(0,$C$36:C50,_xlfn.LAMBDA(_xlpm.a,_xlpm.b,_xlpm.a+_xlpm.b))</f>
        <v>2384</v>
      </c>
      <c r="G50" t="str">
        <f t="shared" ca="1" si="1"/>
        <v>st</v>
      </c>
      <c r="H50" s="31">
        <f ca="1"/>
        <v>45595</v>
      </c>
      <c r="I50">
        <v>189</v>
      </c>
      <c r="J50" s="5">
        <f ca="1"/>
        <v>408</v>
      </c>
      <c r="L50" t="str">
        <f t="shared" ca="1" si="2"/>
        <v>st</v>
      </c>
      <c r="M50" s="31">
        <f ca="1"/>
        <v>45595</v>
      </c>
      <c r="N50">
        <v>189</v>
      </c>
      <c r="O50" s="24">
        <f ca="1">SUM(
OFFSET(N50,0,0,
IF(ROWS($N$36:N50)&lt;WEEKDAY(M50,2),-MOD(WEEKDAY(M50)-WEEKDAY($M$36),7),-MOD(WEEKDAY(M50,2)-1,7))-1))</f>
        <v>408</v>
      </c>
      <c r="Q50" t="str">
        <f t="shared" ca="1" si="3"/>
        <v>st</v>
      </c>
      <c r="R50" s="31">
        <f ca="1"/>
        <v>45595</v>
      </c>
      <c r="S50">
        <v>189</v>
      </c>
      <c r="T50" s="24">
        <f t="shared" ca="1" si="4"/>
        <v>408</v>
      </c>
    </row>
    <row r="51" spans="2:20" x14ac:dyDescent="0.25">
      <c r="B51" s="31">
        <f ca="1"/>
        <v>45596</v>
      </c>
      <c r="C51">
        <v>153</v>
      </c>
      <c r="D51" s="5">
        <v>2537</v>
      </c>
      <c r="E51" s="24" cm="1">
        <f t="array" ref="E51">_xlfn.REDUCE(0,$C$36:C51,_xlfn.LAMBDA(_xlpm.a,_xlpm.b,_xlpm.a+_xlpm.b))</f>
        <v>2537</v>
      </c>
      <c r="G51" t="str">
        <f t="shared" ca="1" si="1"/>
        <v>št</v>
      </c>
      <c r="H51" s="31">
        <f ca="1"/>
        <v>45596</v>
      </c>
      <c r="I51">
        <v>153</v>
      </c>
      <c r="J51" s="5">
        <f ca="1"/>
        <v>561</v>
      </c>
      <c r="L51" t="str">
        <f t="shared" ca="1" si="2"/>
        <v>št</v>
      </c>
      <c r="M51" s="31">
        <f ca="1"/>
        <v>45596</v>
      </c>
      <c r="N51">
        <v>153</v>
      </c>
      <c r="O51" s="24">
        <f ca="1">SUM(
OFFSET(N51,0,0,
IF(ROWS($N$36:N51)&lt;WEEKDAY(M51,2),-MOD(WEEKDAY(M51)-WEEKDAY($M$36),7),-MOD(WEEKDAY(M51,2)-1,7))-1))</f>
        <v>561</v>
      </c>
      <c r="Q51" t="str">
        <f t="shared" ca="1" si="3"/>
        <v>št</v>
      </c>
      <c r="R51" s="31">
        <f ca="1"/>
        <v>45596</v>
      </c>
      <c r="S51">
        <v>153</v>
      </c>
      <c r="T51" s="24">
        <f t="shared" ca="1" si="4"/>
        <v>561</v>
      </c>
    </row>
    <row r="52" spans="2:20" x14ac:dyDescent="0.25">
      <c r="B52" s="31">
        <f ca="1"/>
        <v>45597</v>
      </c>
      <c r="C52">
        <v>103</v>
      </c>
      <c r="D52" s="5">
        <v>2640</v>
      </c>
      <c r="E52" s="24" cm="1">
        <f t="array" ref="E52">_xlfn.REDUCE(0,$C$36:C52,_xlfn.LAMBDA(_xlpm.a,_xlpm.b,_xlpm.a+_xlpm.b))</f>
        <v>2640</v>
      </c>
      <c r="G52" t="str">
        <f t="shared" ca="1" si="1"/>
        <v>pi</v>
      </c>
      <c r="H52" s="31">
        <f ca="1"/>
        <v>45597</v>
      </c>
      <c r="I52">
        <v>103</v>
      </c>
      <c r="J52" s="5">
        <f ca="1"/>
        <v>664</v>
      </c>
      <c r="L52" t="str">
        <f t="shared" ca="1" si="2"/>
        <v>pi</v>
      </c>
      <c r="M52" s="31">
        <f ca="1"/>
        <v>45597</v>
      </c>
      <c r="N52">
        <v>103</v>
      </c>
      <c r="O52" s="24">
        <f ca="1">SUM(
OFFSET(N52,0,0,
IF(ROWS($N$36:N52)&lt;WEEKDAY(M52,2),-MOD(WEEKDAY(M52)-WEEKDAY($M$36),7),-MOD(WEEKDAY(M52,2)-1,7))-1))</f>
        <v>664</v>
      </c>
      <c r="Q52" t="str">
        <f t="shared" ca="1" si="3"/>
        <v>pi</v>
      </c>
      <c r="R52" s="31">
        <f ca="1"/>
        <v>45597</v>
      </c>
      <c r="S52">
        <v>103</v>
      </c>
      <c r="T52" s="24">
        <f t="shared" ca="1" si="4"/>
        <v>664</v>
      </c>
    </row>
    <row r="53" spans="2:20" x14ac:dyDescent="0.25">
      <c r="B53" s="31">
        <f ca="1"/>
        <v>45598</v>
      </c>
      <c r="C53">
        <v>111</v>
      </c>
      <c r="D53" s="5">
        <v>2751</v>
      </c>
      <c r="E53" s="24" cm="1">
        <f t="array" ref="E53">_xlfn.REDUCE(0,$C$36:C53,_xlfn.LAMBDA(_xlpm.a,_xlpm.b,_xlpm.a+_xlpm.b))</f>
        <v>2751</v>
      </c>
      <c r="G53" t="str">
        <f t="shared" ca="1" si="1"/>
        <v>so</v>
      </c>
      <c r="H53" s="31">
        <f ca="1"/>
        <v>45598</v>
      </c>
      <c r="I53">
        <v>111</v>
      </c>
      <c r="J53" s="5">
        <f ca="1"/>
        <v>775</v>
      </c>
      <c r="L53" t="str">
        <f t="shared" ca="1" si="2"/>
        <v>so</v>
      </c>
      <c r="M53" s="31">
        <f ca="1"/>
        <v>45598</v>
      </c>
      <c r="N53">
        <v>111</v>
      </c>
      <c r="O53" s="24">
        <f ca="1">SUM(
OFFSET(N53,0,0,
IF(ROWS($N$36:N53)&lt;WEEKDAY(M53,2),-MOD(WEEKDAY(M53)-WEEKDAY($M$36),7),-MOD(WEEKDAY(M53,2)-1,7))-1))</f>
        <v>775</v>
      </c>
      <c r="Q53" t="str">
        <f t="shared" ca="1" si="3"/>
        <v>so</v>
      </c>
      <c r="R53" s="31">
        <f ca="1"/>
        <v>45598</v>
      </c>
      <c r="S53">
        <v>111</v>
      </c>
      <c r="T53" s="24">
        <f t="shared" ca="1" si="4"/>
        <v>775</v>
      </c>
    </row>
    <row r="54" spans="2:20" x14ac:dyDescent="0.25">
      <c r="B54" s="31">
        <f ca="1"/>
        <v>45599</v>
      </c>
      <c r="C54">
        <v>120</v>
      </c>
      <c r="D54" s="5">
        <v>2871</v>
      </c>
      <c r="E54" s="24" cm="1">
        <f t="array" ref="E54">_xlfn.REDUCE(0,$C$36:C54,_xlfn.LAMBDA(_xlpm.a,_xlpm.b,_xlpm.a+_xlpm.b))</f>
        <v>2871</v>
      </c>
      <c r="G54" t="str">
        <f t="shared" ca="1" si="1"/>
        <v>ne</v>
      </c>
      <c r="H54" s="31">
        <f ca="1"/>
        <v>45599</v>
      </c>
      <c r="I54">
        <v>120</v>
      </c>
      <c r="J54" s="5">
        <f ca="1"/>
        <v>895</v>
      </c>
      <c r="L54" t="str">
        <f t="shared" ca="1" si="2"/>
        <v>ne</v>
      </c>
      <c r="M54" s="31">
        <f ca="1"/>
        <v>45599</v>
      </c>
      <c r="N54">
        <v>120</v>
      </c>
      <c r="O54" s="24">
        <f ca="1">SUM(
OFFSET(N54,0,0,
IF(ROWS($N$36:N54)&lt;WEEKDAY(M54,2),-MOD(WEEKDAY(M54)-WEEKDAY($M$36),7),-MOD(WEEKDAY(M54,2)-1,7))-1))</f>
        <v>895</v>
      </c>
      <c r="Q54" t="str">
        <f t="shared" ca="1" si="3"/>
        <v>ne</v>
      </c>
      <c r="R54" s="31">
        <f ca="1"/>
        <v>45599</v>
      </c>
      <c r="S54">
        <v>120</v>
      </c>
      <c r="T54" s="24">
        <f t="shared" ca="1" si="4"/>
        <v>895</v>
      </c>
    </row>
    <row r="55" spans="2:20" x14ac:dyDescent="0.25">
      <c r="B55" s="31">
        <f ca="1"/>
        <v>45600</v>
      </c>
      <c r="C55">
        <v>193</v>
      </c>
      <c r="D55" s="5">
        <v>3064</v>
      </c>
      <c r="E55" s="24" cm="1">
        <f t="array" ref="E55">_xlfn.REDUCE(0,$C$36:C55,_xlfn.LAMBDA(_xlpm.a,_xlpm.b,_xlpm.a+_xlpm.b))</f>
        <v>3064</v>
      </c>
      <c r="G55" t="str">
        <f t="shared" ca="1" si="1"/>
        <v>po</v>
      </c>
      <c r="H55" s="31">
        <f ca="1"/>
        <v>45600</v>
      </c>
      <c r="I55">
        <v>193</v>
      </c>
      <c r="J55" s="5">
        <f ca="1"/>
        <v>193</v>
      </c>
      <c r="L55" t="str">
        <f t="shared" ca="1" si="2"/>
        <v>po</v>
      </c>
      <c r="M55" s="31">
        <f ca="1"/>
        <v>45600</v>
      </c>
      <c r="N55">
        <v>193</v>
      </c>
      <c r="O55" s="24">
        <f ca="1">SUM(
OFFSET(N55,0,0,
IF(ROWS($N$36:N55)&lt;WEEKDAY(M55,2),-MOD(WEEKDAY(M55)-WEEKDAY($M$36),7),-MOD(WEEKDAY(M55,2)-1,7))-1))</f>
        <v>193</v>
      </c>
      <c r="Q55" t="str">
        <f t="shared" ca="1" si="3"/>
        <v>po</v>
      </c>
      <c r="R55" s="31">
        <f ca="1"/>
        <v>45600</v>
      </c>
      <c r="S55">
        <v>193</v>
      </c>
      <c r="T55" s="24">
        <f t="shared" ca="1" si="4"/>
        <v>193</v>
      </c>
    </row>
    <row r="56" spans="2:20" x14ac:dyDescent="0.25">
      <c r="B56" s="31">
        <f ca="1"/>
        <v>45601</v>
      </c>
      <c r="C56">
        <v>173</v>
      </c>
      <c r="D56" s="5">
        <v>3237</v>
      </c>
      <c r="E56" s="24" cm="1">
        <f t="array" ref="E56">_xlfn.REDUCE(0,$C$36:C56,_xlfn.LAMBDA(_xlpm.a,_xlpm.b,_xlpm.a+_xlpm.b))</f>
        <v>3237</v>
      </c>
      <c r="G56" t="str">
        <f t="shared" ca="1" si="1"/>
        <v>ut</v>
      </c>
      <c r="H56" s="31">
        <f ca="1"/>
        <v>45601</v>
      </c>
      <c r="I56">
        <v>173</v>
      </c>
      <c r="J56" s="5">
        <f ca="1"/>
        <v>366</v>
      </c>
      <c r="L56" t="str">
        <f t="shared" ca="1" si="2"/>
        <v>ut</v>
      </c>
      <c r="M56" s="31">
        <f ca="1"/>
        <v>45601</v>
      </c>
      <c r="N56">
        <v>173</v>
      </c>
      <c r="O56" s="24">
        <f ca="1">SUM(
OFFSET(N56,0,0,
IF(ROWS($N$36:N56)&lt;WEEKDAY(M56,2),-MOD(WEEKDAY(M56)-WEEKDAY($M$36),7),-MOD(WEEKDAY(M56,2)-1,7))-1))</f>
        <v>366</v>
      </c>
      <c r="Q56" t="str">
        <f t="shared" ca="1" si="3"/>
        <v>ut</v>
      </c>
      <c r="R56" s="31">
        <f ca="1"/>
        <v>45601</v>
      </c>
      <c r="S56">
        <v>173</v>
      </c>
      <c r="T56" s="24">
        <f t="shared" ca="1" si="4"/>
        <v>366</v>
      </c>
    </row>
    <row r="57" spans="2:20" x14ac:dyDescent="0.25">
      <c r="B57" s="31">
        <f ca="1"/>
        <v>45602</v>
      </c>
      <c r="C57">
        <v>184</v>
      </c>
      <c r="D57" s="5">
        <v>3421</v>
      </c>
      <c r="E57" s="24" cm="1">
        <f t="array" ref="E57">_xlfn.REDUCE(0,$C$36:C57,_xlfn.LAMBDA(_xlpm.a,_xlpm.b,_xlpm.a+_xlpm.b))</f>
        <v>3421</v>
      </c>
      <c r="G57" t="str">
        <f t="shared" ca="1" si="1"/>
        <v>st</v>
      </c>
      <c r="H57" s="31">
        <f ca="1"/>
        <v>45602</v>
      </c>
      <c r="I57">
        <v>184</v>
      </c>
      <c r="J57" s="5">
        <f ca="1"/>
        <v>550</v>
      </c>
      <c r="L57" t="str">
        <f t="shared" ca="1" si="2"/>
        <v>st</v>
      </c>
      <c r="M57" s="31">
        <f ca="1"/>
        <v>45602</v>
      </c>
      <c r="N57">
        <v>184</v>
      </c>
      <c r="O57" s="24">
        <f ca="1">SUM(
OFFSET(N57,0,0,
IF(ROWS($N$36:N57)&lt;WEEKDAY(M57,2),-MOD(WEEKDAY(M57)-WEEKDAY($M$36),7),-MOD(WEEKDAY(M57,2)-1,7))-1))</f>
        <v>550</v>
      </c>
      <c r="Q57" t="str">
        <f t="shared" ca="1" si="3"/>
        <v>st</v>
      </c>
      <c r="R57" s="31">
        <f ca="1"/>
        <v>45602</v>
      </c>
      <c r="S57">
        <v>184</v>
      </c>
      <c r="T57" s="24">
        <f t="shared" ca="1" si="4"/>
        <v>550</v>
      </c>
    </row>
    <row r="58" spans="2:20" x14ac:dyDescent="0.25">
      <c r="B58" s="31">
        <f ca="1"/>
        <v>45603</v>
      </c>
      <c r="C58">
        <v>176</v>
      </c>
      <c r="D58" s="5">
        <v>3597</v>
      </c>
      <c r="E58" s="24" cm="1">
        <f t="array" ref="E58">_xlfn.REDUCE(0,$C$36:C58,_xlfn.LAMBDA(_xlpm.a,_xlpm.b,_xlpm.a+_xlpm.b))</f>
        <v>3597</v>
      </c>
      <c r="G58" t="str">
        <f t="shared" ca="1" si="1"/>
        <v>št</v>
      </c>
      <c r="H58" s="31">
        <f ca="1"/>
        <v>45603</v>
      </c>
      <c r="I58">
        <v>176</v>
      </c>
      <c r="J58" s="5">
        <f ca="1"/>
        <v>726</v>
      </c>
      <c r="L58" t="str">
        <f t="shared" ca="1" si="2"/>
        <v>št</v>
      </c>
      <c r="M58" s="31">
        <f ca="1"/>
        <v>45603</v>
      </c>
      <c r="N58">
        <v>176</v>
      </c>
      <c r="O58" s="24">
        <f ca="1">SUM(
OFFSET(N58,0,0,
IF(ROWS($N$36:N58)&lt;WEEKDAY(M58,2),-MOD(WEEKDAY(M58)-WEEKDAY($M$36),7),-MOD(WEEKDAY(M58,2)-1,7))-1))</f>
        <v>726</v>
      </c>
      <c r="Q58" t="str">
        <f t="shared" ca="1" si="3"/>
        <v>št</v>
      </c>
      <c r="R58" s="31">
        <f ca="1"/>
        <v>45603</v>
      </c>
      <c r="S58">
        <v>176</v>
      </c>
      <c r="T58" s="24">
        <f t="shared" ca="1" si="4"/>
        <v>726</v>
      </c>
    </row>
    <row r="59" spans="2:20" x14ac:dyDescent="0.25">
      <c r="B59" s="31">
        <f ca="1"/>
        <v>45604</v>
      </c>
      <c r="C59">
        <v>136</v>
      </c>
      <c r="D59" s="5">
        <v>3733</v>
      </c>
      <c r="E59" s="24" cm="1">
        <f t="array" ref="E59">_xlfn.REDUCE(0,$C$36:C59,_xlfn.LAMBDA(_xlpm.a,_xlpm.b,_xlpm.a+_xlpm.b))</f>
        <v>3733</v>
      </c>
      <c r="G59" t="str">
        <f t="shared" ca="1" si="1"/>
        <v>pi</v>
      </c>
      <c r="H59" s="31">
        <f ca="1"/>
        <v>45604</v>
      </c>
      <c r="I59">
        <v>136</v>
      </c>
      <c r="J59" s="5">
        <f ca="1"/>
        <v>862</v>
      </c>
      <c r="L59" t="str">
        <f t="shared" ca="1" si="2"/>
        <v>pi</v>
      </c>
      <c r="M59" s="31">
        <f ca="1"/>
        <v>45604</v>
      </c>
      <c r="N59">
        <v>136</v>
      </c>
      <c r="O59" s="24">
        <f ca="1">SUM(
OFFSET(N59,0,0,
IF(ROWS($N$36:N59)&lt;WEEKDAY(M59,2),-MOD(WEEKDAY(M59)-WEEKDAY($M$36),7),-MOD(WEEKDAY(M59,2)-1,7))-1))</f>
        <v>862</v>
      </c>
      <c r="Q59" t="str">
        <f t="shared" ca="1" si="3"/>
        <v>pi</v>
      </c>
      <c r="R59" s="31">
        <f ca="1"/>
        <v>45604</v>
      </c>
      <c r="S59">
        <v>136</v>
      </c>
      <c r="T59" s="24">
        <f t="shared" ca="1" si="4"/>
        <v>862</v>
      </c>
    </row>
    <row r="60" spans="2:20" ht="15.75" thickBot="1" x14ac:dyDescent="0.3">
      <c r="B60" s="32">
        <f ca="1"/>
        <v>45605</v>
      </c>
      <c r="C60" s="6">
        <v>191</v>
      </c>
      <c r="D60" s="12">
        <v>3924</v>
      </c>
      <c r="E60" s="72" cm="1">
        <f t="array" ref="E60">_xlfn.REDUCE(0,$C$36:C60,_xlfn.LAMBDA(_xlpm.a,_xlpm.b,_xlpm.a+_xlpm.b))</f>
        <v>3924</v>
      </c>
      <c r="G60" t="str">
        <f t="shared" ca="1" si="1"/>
        <v>so</v>
      </c>
      <c r="H60" s="32">
        <f ca="1"/>
        <v>45605</v>
      </c>
      <c r="I60" s="6">
        <v>191</v>
      </c>
      <c r="J60" s="29">
        <f ca="1"/>
        <v>1053</v>
      </c>
      <c r="L60" t="str">
        <f t="shared" ca="1" si="2"/>
        <v>so</v>
      </c>
      <c r="M60" s="32">
        <f ca="1"/>
        <v>45605</v>
      </c>
      <c r="N60" s="6">
        <v>191</v>
      </c>
      <c r="O60" s="25">
        <f ca="1">SUM(
OFFSET(N60,0,0,
IF(ROWS($N$36:N60)&lt;WEEKDAY(M60,2),-MOD(WEEKDAY(M60)-WEEKDAY($M$36),7),-MOD(WEEKDAY(M60,2)-1,7))-1))</f>
        <v>1053</v>
      </c>
      <c r="Q60" t="str">
        <f t="shared" ca="1" si="3"/>
        <v>so</v>
      </c>
      <c r="R60" s="32">
        <f ca="1"/>
        <v>45605</v>
      </c>
      <c r="S60" s="6">
        <v>191</v>
      </c>
      <c r="T60" s="25">
        <f t="shared" ca="1" si="4"/>
        <v>1053</v>
      </c>
    </row>
    <row r="61" spans="2:20" x14ac:dyDescent="0.25">
      <c r="B61" s="1" t="s">
        <v>1</v>
      </c>
      <c r="C61" s="13">
        <f>SUM(C36:C60)</f>
        <v>3924</v>
      </c>
    </row>
  </sheetData>
  <mergeCells count="12">
    <mergeCell ref="B33:E33"/>
    <mergeCell ref="Q31:U31"/>
    <mergeCell ref="Q32:U32"/>
    <mergeCell ref="Q1:U1"/>
    <mergeCell ref="Q2:U2"/>
    <mergeCell ref="B1:D1"/>
    <mergeCell ref="F1:I1"/>
    <mergeCell ref="N2:O2"/>
    <mergeCell ref="K1:O1"/>
    <mergeCell ref="H33:J33"/>
    <mergeCell ref="M33:O33"/>
    <mergeCell ref="R33:T33"/>
  </mergeCells>
  <phoneticPr fontId="1" type="noConversion"/>
  <conditionalFormatting sqref="H36:J60">
    <cfRule type="expression" dxfId="20" priority="3">
      <formula>WEEKDAY($H36,2)=7</formula>
    </cfRule>
  </conditionalFormatting>
  <conditionalFormatting sqref="M36:O60">
    <cfRule type="expression" dxfId="19" priority="2">
      <formula>WEEKDAY($H36,2)=7</formula>
    </cfRule>
  </conditionalFormatting>
  <conditionalFormatting sqref="R36:T60">
    <cfRule type="expression" dxfId="18" priority="1">
      <formula>WEEKDAY($H36,2)=7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338B2-7762-4A8C-8A16-A4540F554C8F}">
  <sheetPr filterMode="1"/>
  <dimension ref="D1:XFB1048411"/>
  <sheetViews>
    <sheetView zoomScaleNormal="100" workbookViewId="0"/>
  </sheetViews>
  <sheetFormatPr defaultRowHeight="15" x14ac:dyDescent="0.25"/>
  <sheetData>
    <row r="1" spans="4:12" x14ac:dyDescent="0.25">
      <c r="D1" s="16" t="s">
        <v>36</v>
      </c>
      <c r="E1" s="16"/>
      <c r="F1" s="16"/>
      <c r="G1" s="16"/>
      <c r="H1" s="16"/>
      <c r="I1" s="16"/>
      <c r="J1" s="16"/>
      <c r="K1" s="16"/>
      <c r="L1" s="16"/>
    </row>
    <row r="2" spans="4:12" ht="19.5" customHeight="1" x14ac:dyDescent="0.25">
      <c r="D2" s="16" t="s">
        <v>37</v>
      </c>
      <c r="E2" s="16"/>
      <c r="F2" s="16"/>
      <c r="G2" s="16"/>
      <c r="H2" s="16"/>
      <c r="I2" s="16"/>
      <c r="J2" s="16"/>
      <c r="K2" s="16"/>
      <c r="L2" s="16"/>
    </row>
    <row r="3" spans="4:12" x14ac:dyDescent="0.25">
      <c r="D3">
        <v>1</v>
      </c>
      <c r="E3" t="s">
        <v>30</v>
      </c>
    </row>
    <row r="4" spans="4:12" x14ac:dyDescent="0.25">
      <c r="D4">
        <v>2</v>
      </c>
      <c r="E4" t="s">
        <v>31</v>
      </c>
    </row>
    <row r="5" spans="4:12" x14ac:dyDescent="0.25">
      <c r="E5" t="s">
        <v>32</v>
      </c>
    </row>
    <row r="6" spans="4:12" x14ac:dyDescent="0.25">
      <c r="E6" t="s">
        <v>33</v>
      </c>
    </row>
    <row r="7" spans="4:12" x14ac:dyDescent="0.25">
      <c r="E7" t="s">
        <v>34</v>
      </c>
    </row>
    <row r="8" spans="4:12" x14ac:dyDescent="0.25">
      <c r="E8" t="s">
        <v>28</v>
      </c>
    </row>
    <row r="9" spans="4:12" x14ac:dyDescent="0.25">
      <c r="E9" t="s">
        <v>27</v>
      </c>
    </row>
    <row r="10" spans="4:12" x14ac:dyDescent="0.25">
      <c r="E10" t="s">
        <v>35</v>
      </c>
    </row>
    <row r="1048409" spans="16380:16382" hidden="1" x14ac:dyDescent="0.25">
      <c r="XEZ1048409" t="s">
        <v>27</v>
      </c>
      <c r="XFA1048409" t="s">
        <v>29</v>
      </c>
      <c r="XFB1048409" t="s">
        <v>28</v>
      </c>
    </row>
    <row r="1048410" spans="16380:16382" hidden="1" x14ac:dyDescent="0.25">
      <c r="XEZ1048410">
        <v>1</v>
      </c>
      <c r="XFA1048410">
        <v>2</v>
      </c>
      <c r="XFB1048410">
        <v>3</v>
      </c>
    </row>
    <row r="1048411" spans="16380:16382" hidden="1" x14ac:dyDescent="0.25">
      <c r="XEZ1048411">
        <v>6</v>
      </c>
      <c r="XFA1048411">
        <v>5</v>
      </c>
      <c r="XFB1048411">
        <v>4</v>
      </c>
    </row>
  </sheetData>
  <autoFilter ref="XEZ1048409:XFB1048411" xr:uid="{085338B2-7762-4A8C-8A16-A4540F554C8F}">
    <filterColumn colId="1">
      <filters>
        <filter val="5"/>
      </filters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89B0D-1EC7-42BE-8F4F-BF5D7E931202}">
  <dimension ref="A1:N12"/>
  <sheetViews>
    <sheetView zoomScaleNormal="100" workbookViewId="0"/>
  </sheetViews>
  <sheetFormatPr defaultRowHeight="15" x14ac:dyDescent="0.25"/>
  <cols>
    <col min="4" max="4" width="12" customWidth="1"/>
    <col min="9" max="9" width="13.5703125" bestFit="1" customWidth="1"/>
    <col min="10" max="12" width="8.85546875" customWidth="1"/>
  </cols>
  <sheetData>
    <row r="1" spans="1:14" x14ac:dyDescent="0.25">
      <c r="A1" s="46" t="s">
        <v>157</v>
      </c>
      <c r="B1" t="s">
        <v>99</v>
      </c>
      <c r="C1" s="47">
        <f>4/3</f>
        <v>1.3333333333333333</v>
      </c>
      <c r="F1" s="46" t="s">
        <v>158</v>
      </c>
      <c r="G1" t="s">
        <v>99</v>
      </c>
      <c r="H1" s="47">
        <v>1.3</v>
      </c>
    </row>
    <row r="2" spans="1:14" x14ac:dyDescent="0.25">
      <c r="B2" t="s">
        <v>100</v>
      </c>
      <c r="C2" s="47">
        <f t="shared" ref="C2:C3" si="0">4/3</f>
        <v>1.3333333333333333</v>
      </c>
      <c r="G2" t="s">
        <v>100</v>
      </c>
      <c r="H2" s="47">
        <v>1.3</v>
      </c>
    </row>
    <row r="3" spans="1:14" x14ac:dyDescent="0.25">
      <c r="B3" t="s">
        <v>101</v>
      </c>
      <c r="C3" s="47">
        <f t="shared" si="0"/>
        <v>1.3333333333333333</v>
      </c>
      <c r="G3" t="s">
        <v>101</v>
      </c>
      <c r="H3" s="47">
        <v>1.3</v>
      </c>
    </row>
    <row r="4" spans="1:14" x14ac:dyDescent="0.25">
      <c r="B4" t="s">
        <v>155</v>
      </c>
      <c r="C4" s="47">
        <f>SUM(C1:C3)</f>
        <v>4</v>
      </c>
      <c r="G4" t="s">
        <v>155</v>
      </c>
      <c r="H4" s="47">
        <f>SUM(H1:H3)</f>
        <v>3.9000000000000004</v>
      </c>
    </row>
    <row r="7" spans="1:14" x14ac:dyDescent="0.25">
      <c r="A7" s="46" t="s">
        <v>173</v>
      </c>
      <c r="G7" s="46" t="s">
        <v>174</v>
      </c>
      <c r="L7" s="46" t="s">
        <v>175</v>
      </c>
    </row>
    <row r="8" spans="1:14" x14ac:dyDescent="0.25">
      <c r="B8" t="s">
        <v>99</v>
      </c>
      <c r="C8" s="115">
        <v>1.1000000000000001</v>
      </c>
      <c r="E8" t="b">
        <f>C8=H8</f>
        <v>1</v>
      </c>
      <c r="G8" t="s">
        <v>99</v>
      </c>
      <c r="H8">
        <v>1.1000000000000001</v>
      </c>
      <c r="J8" s="48"/>
      <c r="L8" t="s">
        <v>99</v>
      </c>
      <c r="M8">
        <v>1.1000000000000001</v>
      </c>
    </row>
    <row r="9" spans="1:14" x14ac:dyDescent="0.25">
      <c r="B9" t="s">
        <v>100</v>
      </c>
      <c r="C9" s="115">
        <v>1.2</v>
      </c>
      <c r="E9" t="b">
        <f t="shared" ref="E9:E10" si="1">C9=H9</f>
        <v>1</v>
      </c>
      <c r="G9" t="s">
        <v>100</v>
      </c>
      <c r="H9">
        <f>0.1+H8</f>
        <v>1.2000000000000002</v>
      </c>
      <c r="J9" s="48"/>
      <c r="L9" t="s">
        <v>100</v>
      </c>
      <c r="M9">
        <f>ROUND(0.1+M8,1)</f>
        <v>1.2</v>
      </c>
    </row>
    <row r="10" spans="1:14" x14ac:dyDescent="0.25">
      <c r="B10" t="s">
        <v>101</v>
      </c>
      <c r="C10" s="115">
        <v>1.3</v>
      </c>
      <c r="E10" t="b">
        <f t="shared" si="1"/>
        <v>1</v>
      </c>
      <c r="G10" t="s">
        <v>101</v>
      </c>
      <c r="H10">
        <f>0.1+H9</f>
        <v>1.3000000000000003</v>
      </c>
      <c r="J10" s="48"/>
      <c r="L10" t="s">
        <v>101</v>
      </c>
      <c r="M10">
        <f>ROUND(0.1+M9,1)</f>
        <v>1.3</v>
      </c>
    </row>
    <row r="11" spans="1:14" x14ac:dyDescent="0.25">
      <c r="C11" s="115"/>
    </row>
    <row r="12" spans="1:14" x14ac:dyDescent="0.25">
      <c r="B12" t="s">
        <v>156</v>
      </c>
      <c r="C12" s="116">
        <v>1.3</v>
      </c>
      <c r="D12" s="17" t="str">
        <f>_xlfn.XLOOKUP(C12,C8:C10,B8:B10)</f>
        <v>Firma 3</v>
      </c>
      <c r="G12" t="s">
        <v>156</v>
      </c>
      <c r="H12" s="15">
        <v>1.3</v>
      </c>
      <c r="I12" s="17" t="e">
        <f>_xlfn.XLOOKUP(H12,H8:H10,G8:G10)</f>
        <v>#N/A</v>
      </c>
      <c r="L12" t="s">
        <v>156</v>
      </c>
      <c r="M12" s="15">
        <v>1.3</v>
      </c>
      <c r="N12" s="17" t="str">
        <f>_xlfn.XLOOKUP(M12,M8:M10,L8:L10)</f>
        <v>Firma 3</v>
      </c>
    </row>
  </sheetData>
  <phoneticPr fontId="1" type="noConversion"/>
  <dataValidations disablePrompts="1" count="1">
    <dataValidation type="list" allowBlank="1" showInputMessage="1" showErrorMessage="1" sqref="H12 C12 M12" xr:uid="{89B40D1B-FBD8-4EB7-9269-D98BA7176D2A}">
      <formula1>$C$8:$C$10</formula1>
    </dataValidation>
  </dataValidations>
  <pageMargins left="0.7" right="0.7" top="0.75" bottom="0.75" header="0.3" footer="0.3"/>
  <ignoredErrors>
    <ignoredError sqref="I12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74EA8-911D-4513-A265-15F8B677A87C}">
  <dimension ref="C1:O48"/>
  <sheetViews>
    <sheetView zoomScaleNormal="100" workbookViewId="0"/>
  </sheetViews>
  <sheetFormatPr defaultRowHeight="15" x14ac:dyDescent="0.25"/>
  <cols>
    <col min="1" max="3" width="11.7109375" customWidth="1"/>
    <col min="4" max="4" width="11" bestFit="1" customWidth="1"/>
    <col min="5" max="7" width="11.7109375" customWidth="1"/>
    <col min="14" max="14" width="13.42578125" customWidth="1"/>
  </cols>
  <sheetData>
    <row r="1" spans="3:15" ht="23.25" customHeight="1" x14ac:dyDescent="0.25">
      <c r="C1" s="16" t="s">
        <v>113</v>
      </c>
      <c r="F1" s="136" t="s">
        <v>242</v>
      </c>
      <c r="I1" s="136" t="s">
        <v>243</v>
      </c>
    </row>
    <row r="2" spans="3:15" ht="15" customHeight="1" x14ac:dyDescent="0.25">
      <c r="F2" s="136"/>
      <c r="I2" s="136"/>
    </row>
    <row r="3" spans="3:15" x14ac:dyDescent="0.25">
      <c r="E3" s="46" t="s">
        <v>157</v>
      </c>
      <c r="F3" s="136"/>
      <c r="H3" s="46" t="s">
        <v>157</v>
      </c>
      <c r="I3" s="136"/>
      <c r="K3" s="46" t="s">
        <v>51</v>
      </c>
    </row>
    <row r="4" spans="3:15" ht="15" customHeight="1" x14ac:dyDescent="0.25">
      <c r="C4" s="16" t="s">
        <v>111</v>
      </c>
      <c r="D4" s="16"/>
      <c r="E4" s="16" t="s">
        <v>111</v>
      </c>
      <c r="H4" s="16" t="s">
        <v>111</v>
      </c>
      <c r="K4" s="136" t="s">
        <v>247</v>
      </c>
      <c r="L4" s="136"/>
      <c r="M4" s="136"/>
      <c r="N4" s="136"/>
      <c r="O4" s="136"/>
    </row>
    <row r="5" spans="3:15" x14ac:dyDescent="0.25">
      <c r="C5" t="s">
        <v>99</v>
      </c>
      <c r="E5" s="100" t="str" cm="1">
        <f t="array" ref="E5">INDEX($C$5:$C$16,ROWS(C5:$C$16))</f>
        <v>Firma 6</v>
      </c>
      <c r="H5" s="100" t="str" cm="1">
        <f t="array" ref="H5:H16">INDEX(C5:C16,_xlfn.SEQUENCE(12,,12,-1))</f>
        <v>Firma 6</v>
      </c>
      <c r="K5" s="136"/>
      <c r="L5" s="136"/>
      <c r="M5" s="136"/>
      <c r="N5" s="136"/>
      <c r="O5" s="136"/>
    </row>
    <row r="6" spans="3:15" x14ac:dyDescent="0.25">
      <c r="C6" t="s">
        <v>109</v>
      </c>
      <c r="E6" t="str" cm="1">
        <f t="array" ref="E6">INDEX($C$5:$C$16,ROWS(C6:$C$16))</f>
        <v>Firma 10</v>
      </c>
      <c r="H6" t="str">
        <v>Firma 10</v>
      </c>
      <c r="K6" s="136"/>
      <c r="L6" s="136"/>
      <c r="M6" s="136"/>
      <c r="N6" s="136"/>
      <c r="O6" s="136"/>
    </row>
    <row r="7" spans="3:15" x14ac:dyDescent="0.25">
      <c r="C7" t="s">
        <v>106</v>
      </c>
      <c r="E7" t="str" cm="1">
        <f t="array" ref="E7">INDEX($C$5:$C$16,ROWS(C7:$C$16))</f>
        <v>Firma 5</v>
      </c>
      <c r="H7" t="str">
        <v>Firma 5</v>
      </c>
    </row>
    <row r="8" spans="3:15" x14ac:dyDescent="0.25">
      <c r="C8" t="s">
        <v>107</v>
      </c>
      <c r="E8" t="str" cm="1">
        <f t="array" ref="E8">INDEX($C$5:$C$16,ROWS(C8:$C$16))</f>
        <v>Firma 7</v>
      </c>
      <c r="H8" t="str">
        <v>Firma 7</v>
      </c>
    </row>
    <row r="9" spans="3:15" x14ac:dyDescent="0.25">
      <c r="C9" t="s">
        <v>110</v>
      </c>
      <c r="E9" t="str" cm="1">
        <f t="array" ref="E9">INDEX($C$5:$C$16,ROWS(C9:$C$16))</f>
        <v>Firma 3</v>
      </c>
      <c r="H9" t="str">
        <v>Firma 3</v>
      </c>
    </row>
    <row r="10" spans="3:15" x14ac:dyDescent="0.25">
      <c r="C10" t="s">
        <v>102</v>
      </c>
      <c r="E10" t="str" cm="1">
        <f t="array" ref="E10">INDEX($C$5:$C$16,ROWS(C10:$C$16))</f>
        <v>Firma 2</v>
      </c>
      <c r="H10" t="str">
        <v>Firma 2</v>
      </c>
    </row>
    <row r="11" spans="3:15" x14ac:dyDescent="0.25">
      <c r="C11" t="s">
        <v>100</v>
      </c>
      <c r="E11" t="str" cm="1">
        <f t="array" ref="E11">INDEX($C$5:$C$16,ROWS(C11:$C$16))</f>
        <v>Firma 4</v>
      </c>
      <c r="H11" t="str">
        <v>Firma 4</v>
      </c>
    </row>
    <row r="12" spans="3:15" x14ac:dyDescent="0.25">
      <c r="C12" t="s">
        <v>101</v>
      </c>
      <c r="E12" t="str" cm="1">
        <f t="array" ref="E12">INDEX($C$5:$C$16,ROWS(C12:$C$16))</f>
        <v>Firma 12</v>
      </c>
      <c r="H12" t="str">
        <v>Firma 12</v>
      </c>
    </row>
    <row r="13" spans="3:15" x14ac:dyDescent="0.25">
      <c r="C13" t="s">
        <v>105</v>
      </c>
      <c r="E13" t="str" cm="1">
        <f t="array" ref="E13">INDEX($C$5:$C$16,ROWS(C13:$C$16))</f>
        <v>Firma 9</v>
      </c>
      <c r="H13" t="str">
        <v>Firma 9</v>
      </c>
    </row>
    <row r="14" spans="3:15" x14ac:dyDescent="0.25">
      <c r="C14" t="s">
        <v>103</v>
      </c>
      <c r="E14" t="str" cm="1">
        <f t="array" ref="E14">INDEX($C$5:$C$16,ROWS(C14:$C$16))</f>
        <v>Firma 8</v>
      </c>
      <c r="H14" t="str">
        <v>Firma 8</v>
      </c>
    </row>
    <row r="15" spans="3:15" x14ac:dyDescent="0.25">
      <c r="C15" t="s">
        <v>108</v>
      </c>
      <c r="E15" t="str" cm="1">
        <f t="array" ref="E15">INDEX($C$5:$C$16,ROWS(C15:$C$16))</f>
        <v>Firma 11</v>
      </c>
      <c r="H15" t="str">
        <v>Firma 11</v>
      </c>
    </row>
    <row r="16" spans="3:15" x14ac:dyDescent="0.25">
      <c r="C16" t="s">
        <v>104</v>
      </c>
      <c r="E16" t="str" cm="1">
        <f t="array" ref="E16">INDEX($C$5:$C$16,ROWS(C16:$C$16))</f>
        <v>Firma 1</v>
      </c>
      <c r="H16" t="str">
        <v>Firma 1</v>
      </c>
    </row>
    <row r="17" spans="3:15" x14ac:dyDescent="0.25">
      <c r="F17" s="136" t="s">
        <v>244</v>
      </c>
      <c r="J17" s="136" t="s">
        <v>243</v>
      </c>
      <c r="N17" s="136" t="s">
        <v>246</v>
      </c>
    </row>
    <row r="18" spans="3:15" x14ac:dyDescent="0.25">
      <c r="F18" s="136"/>
      <c r="J18" s="136"/>
      <c r="N18" s="136"/>
    </row>
    <row r="19" spans="3:15" x14ac:dyDescent="0.25">
      <c r="E19" s="46" t="s">
        <v>240</v>
      </c>
      <c r="F19" s="136"/>
      <c r="I19" s="46" t="s">
        <v>241</v>
      </c>
      <c r="J19" s="136"/>
      <c r="M19" s="46" t="s">
        <v>245</v>
      </c>
      <c r="N19" s="136"/>
    </row>
    <row r="20" spans="3:15" x14ac:dyDescent="0.25">
      <c r="C20" s="16" t="s">
        <v>111</v>
      </c>
      <c r="D20" s="16" t="s">
        <v>112</v>
      </c>
      <c r="F20" s="16" t="s">
        <v>111</v>
      </c>
      <c r="G20" s="16" t="s">
        <v>112</v>
      </c>
      <c r="J20" s="16" t="s">
        <v>111</v>
      </c>
      <c r="K20" s="16" t="s">
        <v>112</v>
      </c>
      <c r="N20" s="16" t="s">
        <v>111</v>
      </c>
      <c r="O20" s="16" t="s">
        <v>112</v>
      </c>
    </row>
    <row r="21" spans="3:15" x14ac:dyDescent="0.25">
      <c r="C21" t="s">
        <v>99</v>
      </c>
      <c r="D21" s="37">
        <v>94210</v>
      </c>
      <c r="F21" s="100" t="str" cm="1">
        <f t="array" ref="F21">INDEX($C$21:$D$32,ROWS(C21:$C$32),COLUMNS($C$21:C21))</f>
        <v>Firma 6</v>
      </c>
      <c r="G21" s="37" cm="1">
        <f t="array" ref="G21">INDEX($C$21:$D$32,ROWS($C21:D$32),COLUMNS($C$21:D21))</f>
        <v>63315</v>
      </c>
      <c r="J21" s="100" t="str" cm="1">
        <f t="array" ref="J21:K32">INDEX(C21:D32,_xlfn.SEQUENCE(12,,12,-1),{1,2})</f>
        <v>Firma 6</v>
      </c>
      <c r="K21" s="37">
        <v>63315</v>
      </c>
      <c r="L21" s="37"/>
      <c r="N21" s="100" t="str" cm="1">
        <f t="array" aca="1" ref="N21:O21" ca="1">OFFSET($C$21:$D$32,ROWS(C21:$C$32)-1,0,1,2)</f>
        <v>Firma 6</v>
      </c>
      <c r="O21" s="37">
        <f ca="1"/>
        <v>63315</v>
      </c>
    </row>
    <row r="22" spans="3:15" x14ac:dyDescent="0.25">
      <c r="C22" t="s">
        <v>109</v>
      </c>
      <c r="D22" s="37">
        <v>39033</v>
      </c>
      <c r="F22" t="str" cm="1">
        <f t="array" ref="F22">INDEX($C$21:$D$32,ROWS(C22:$C$32),COLUMNS($C$21:C22))</f>
        <v>Firma 10</v>
      </c>
      <c r="G22" s="37" cm="1">
        <f t="array" ref="G22">INDEX($C$21:$D$32,ROWS($C22:D$32),COLUMNS($C$21:D22))</f>
        <v>41096</v>
      </c>
      <c r="J22" t="str">
        <v>Firma 10</v>
      </c>
      <c r="K22" s="37">
        <v>41096</v>
      </c>
      <c r="L22" s="37"/>
      <c r="N22" t="str" cm="1">
        <f t="array" aca="1" ref="N22:O22" ca="1">OFFSET($C$21:$D$32,ROWS(C22:$C$32)-1,0,1,2)</f>
        <v>Firma 10</v>
      </c>
      <c r="O22" s="37">
        <f ca="1"/>
        <v>41096</v>
      </c>
    </row>
    <row r="23" spans="3:15" x14ac:dyDescent="0.25">
      <c r="C23" t="s">
        <v>106</v>
      </c>
      <c r="D23" s="37">
        <v>28593</v>
      </c>
      <c r="F23" t="str" cm="1">
        <f t="array" ref="F23">INDEX($C$21:$D$32,ROWS(C23:$C$32),COLUMNS($C$21:C23))</f>
        <v>Firma 5</v>
      </c>
      <c r="G23" s="37" cm="1">
        <f t="array" ref="G23">INDEX($C$21:$D$32,ROWS($C23:D$32),COLUMNS($C$21:D23))</f>
        <v>54942</v>
      </c>
      <c r="J23" t="str">
        <v>Firma 5</v>
      </c>
      <c r="K23" s="37">
        <v>54942</v>
      </c>
      <c r="L23" s="37"/>
      <c r="N23" t="str" cm="1">
        <f t="array" aca="1" ref="N23:O23" ca="1">OFFSET($C$21:$D$32,ROWS(C23:$C$32)-1,0,1,2)</f>
        <v>Firma 5</v>
      </c>
      <c r="O23" s="37">
        <f ca="1"/>
        <v>54942</v>
      </c>
    </row>
    <row r="24" spans="3:15" x14ac:dyDescent="0.25">
      <c r="C24" t="s">
        <v>107</v>
      </c>
      <c r="D24" s="37">
        <v>7202</v>
      </c>
      <c r="F24" t="str" cm="1">
        <f t="array" ref="F24">INDEX($C$21:$D$32,ROWS(C24:$C$32),COLUMNS($C$21:C24))</f>
        <v>Firma 7</v>
      </c>
      <c r="G24" s="37" cm="1">
        <f t="array" ref="G24">INDEX($C$21:$D$32,ROWS($C24:D$32),COLUMNS($C$21:D24))</f>
        <v>16617</v>
      </c>
      <c r="J24" t="str">
        <v>Firma 7</v>
      </c>
      <c r="K24" s="37">
        <v>16617</v>
      </c>
      <c r="L24" s="37"/>
      <c r="N24" t="str" cm="1">
        <f t="array" aca="1" ref="N24:O24" ca="1">OFFSET($C$21:$D$32,ROWS(C24:$C$32)-1,0,1,2)</f>
        <v>Firma 7</v>
      </c>
      <c r="O24" s="37">
        <f ca="1"/>
        <v>16617</v>
      </c>
    </row>
    <row r="25" spans="3:15" x14ac:dyDescent="0.25">
      <c r="C25" t="s">
        <v>110</v>
      </c>
      <c r="D25" s="37">
        <v>9921</v>
      </c>
      <c r="F25" t="str" cm="1">
        <f t="array" ref="F25">INDEX($C$21:$D$32,ROWS(C25:$C$32),COLUMNS($C$21:C25))</f>
        <v>Firma 3</v>
      </c>
      <c r="G25" s="37" cm="1">
        <f t="array" ref="G25">INDEX($C$21:$D$32,ROWS($C25:D$32),COLUMNS($C$21:D25))</f>
        <v>3600</v>
      </c>
      <c r="J25" t="str">
        <v>Firma 3</v>
      </c>
      <c r="K25" s="37">
        <v>3600</v>
      </c>
      <c r="L25" s="37"/>
      <c r="N25" t="str" cm="1">
        <f t="array" aca="1" ref="N25:O25" ca="1">OFFSET($C$21:$D$32,ROWS(C25:$C$32)-1,0,1,2)</f>
        <v>Firma 3</v>
      </c>
      <c r="O25" s="37">
        <f ca="1"/>
        <v>3600</v>
      </c>
    </row>
    <row r="26" spans="3:15" x14ac:dyDescent="0.25">
      <c r="C26" t="s">
        <v>102</v>
      </c>
      <c r="D26" s="37">
        <v>64284</v>
      </c>
      <c r="F26" t="str" cm="1">
        <f t="array" ref="F26">INDEX($C$21:$D$32,ROWS(C26:$C$32),COLUMNS($C$21:C26))</f>
        <v>Firma 2</v>
      </c>
      <c r="G26" s="37" cm="1">
        <f t="array" ref="G26">INDEX($C$21:$D$32,ROWS($C26:D$32),COLUMNS($C$21:D26))</f>
        <v>52337</v>
      </c>
      <c r="J26" t="str">
        <v>Firma 2</v>
      </c>
      <c r="K26" s="37">
        <v>52337</v>
      </c>
      <c r="L26" s="37"/>
      <c r="N26" t="str" cm="1">
        <f t="array" aca="1" ref="N26:O26" ca="1">OFFSET($C$21:$D$32,ROWS(C26:$C$32)-1,0,1,2)</f>
        <v>Firma 2</v>
      </c>
      <c r="O26" s="37">
        <f ca="1"/>
        <v>52337</v>
      </c>
    </row>
    <row r="27" spans="3:15" x14ac:dyDescent="0.25">
      <c r="C27" t="s">
        <v>100</v>
      </c>
      <c r="D27" s="37">
        <v>52337</v>
      </c>
      <c r="F27" t="str" cm="1">
        <f t="array" ref="F27">INDEX($C$21:$D$32,ROWS(C27:$C$32),COLUMNS($C$21:C27))</f>
        <v>Firma 4</v>
      </c>
      <c r="G27" s="37" cm="1">
        <f t="array" ref="G27">INDEX($C$21:$D$32,ROWS($C27:D$32),COLUMNS($C$21:D27))</f>
        <v>64284</v>
      </c>
      <c r="J27" t="str">
        <v>Firma 4</v>
      </c>
      <c r="K27" s="37">
        <v>64284</v>
      </c>
      <c r="L27" s="37"/>
      <c r="N27" t="str" cm="1">
        <f t="array" aca="1" ref="N27:O27" ca="1">OFFSET($C$21:$D$32,ROWS(C27:$C$32)-1,0,1,2)</f>
        <v>Firma 4</v>
      </c>
      <c r="O27" s="37">
        <f ca="1"/>
        <v>64284</v>
      </c>
    </row>
    <row r="28" spans="3:15" x14ac:dyDescent="0.25">
      <c r="C28" t="s">
        <v>101</v>
      </c>
      <c r="D28" s="37">
        <v>3600</v>
      </c>
      <c r="F28" t="str" cm="1">
        <f t="array" ref="F28">INDEX($C$21:$D$32,ROWS(C28:$C$32),COLUMNS($C$21:C28))</f>
        <v>Firma 12</v>
      </c>
      <c r="G28" s="37" cm="1">
        <f t="array" ref="G28">INDEX($C$21:$D$32,ROWS($C28:D$32),COLUMNS($C$21:D28))</f>
        <v>9921</v>
      </c>
      <c r="J28" t="str">
        <v>Firma 12</v>
      </c>
      <c r="K28" s="37">
        <v>9921</v>
      </c>
      <c r="L28" s="37"/>
      <c r="N28" t="str" cm="1">
        <f t="array" aca="1" ref="N28:O28" ca="1">OFFSET($C$21:$D$32,ROWS(C28:$C$32)-1,0,1,2)</f>
        <v>Firma 12</v>
      </c>
      <c r="O28" s="37">
        <f ca="1"/>
        <v>9921</v>
      </c>
    </row>
    <row r="29" spans="3:15" x14ac:dyDescent="0.25">
      <c r="C29" t="s">
        <v>105</v>
      </c>
      <c r="D29" s="37">
        <v>16617</v>
      </c>
      <c r="F29" t="str" cm="1">
        <f t="array" ref="F29">INDEX($C$21:$D$32,ROWS(C29:$C$32),COLUMNS($C$21:C29))</f>
        <v>Firma 9</v>
      </c>
      <c r="G29" s="37" cm="1">
        <f t="array" ref="G29">INDEX($C$21:$D$32,ROWS($C29:D$32),COLUMNS($C$21:D29))</f>
        <v>7202</v>
      </c>
      <c r="J29" t="str">
        <v>Firma 9</v>
      </c>
      <c r="K29" s="37">
        <v>7202</v>
      </c>
      <c r="L29" s="37"/>
      <c r="N29" t="str" cm="1">
        <f t="array" aca="1" ref="N29:O29" ca="1">OFFSET($C$21:$D$32,ROWS(C29:$C$32)-1,0,1,2)</f>
        <v>Firma 9</v>
      </c>
      <c r="O29" s="37">
        <f ca="1"/>
        <v>7202</v>
      </c>
    </row>
    <row r="30" spans="3:15" x14ac:dyDescent="0.25">
      <c r="C30" t="s">
        <v>103</v>
      </c>
      <c r="D30" s="37">
        <v>54942</v>
      </c>
      <c r="F30" t="str" cm="1">
        <f t="array" ref="F30">INDEX($C$21:$D$32,ROWS(C30:$C$32),COLUMNS($C$21:C30))</f>
        <v>Firma 8</v>
      </c>
      <c r="G30" s="37" cm="1">
        <f t="array" ref="G30">INDEX($C$21:$D$32,ROWS($C30:D$32),COLUMNS($C$21:D30))</f>
        <v>28593</v>
      </c>
      <c r="J30" t="str">
        <v>Firma 8</v>
      </c>
      <c r="K30" s="37">
        <v>28593</v>
      </c>
      <c r="L30" s="37"/>
      <c r="N30" t="str" cm="1">
        <f t="array" aca="1" ref="N30:O30" ca="1">OFFSET($C$21:$D$32,ROWS(C30:$C$32)-1,0,1,2)</f>
        <v>Firma 8</v>
      </c>
      <c r="O30" s="37">
        <f ca="1"/>
        <v>28593</v>
      </c>
    </row>
    <row r="31" spans="3:15" x14ac:dyDescent="0.25">
      <c r="C31" t="s">
        <v>108</v>
      </c>
      <c r="D31" s="37">
        <v>41096</v>
      </c>
      <c r="F31" t="str" cm="1">
        <f t="array" ref="F31">INDEX($C$21:$D$32,ROWS(C31:$C$32),COLUMNS($C$21:C31))</f>
        <v>Firma 11</v>
      </c>
      <c r="G31" s="37" cm="1">
        <f t="array" ref="G31">INDEX($C$21:$D$32,ROWS($C31:D$32),COLUMNS($C$21:D31))</f>
        <v>39033</v>
      </c>
      <c r="J31" t="str">
        <v>Firma 11</v>
      </c>
      <c r="K31" s="37">
        <v>39033</v>
      </c>
      <c r="L31" s="37"/>
      <c r="N31" t="str" cm="1">
        <f t="array" aca="1" ref="N31:O31" ca="1">OFFSET($C$21:$D$32,ROWS(C31:$C$32)-1,0,1,2)</f>
        <v>Firma 11</v>
      </c>
      <c r="O31" s="37">
        <f ca="1"/>
        <v>39033</v>
      </c>
    </row>
    <row r="32" spans="3:15" x14ac:dyDescent="0.25">
      <c r="C32" t="s">
        <v>104</v>
      </c>
      <c r="D32" s="37">
        <v>63315</v>
      </c>
      <c r="F32" t="str" cm="1">
        <f t="array" ref="F32">INDEX($C$21:$D$32,ROWS(C32:$C$32),COLUMNS($C$21:C32))</f>
        <v>Firma 1</v>
      </c>
      <c r="G32" s="37" cm="1">
        <f t="array" ref="G32">INDEX($C$21:$D$32,ROWS($C32:D$32),COLUMNS($C$21:D32))</f>
        <v>94210</v>
      </c>
      <c r="J32" t="str">
        <v>Firma 1</v>
      </c>
      <c r="K32" s="37">
        <v>94210</v>
      </c>
      <c r="L32" s="37"/>
      <c r="N32" t="str" cm="1">
        <f t="array" aca="1" ref="N32:O32" ca="1">OFFSET($C$21:$D$32,ROWS(C32:$C$32)-1,0,1,2)</f>
        <v>Firma 1</v>
      </c>
      <c r="O32" s="37">
        <f ca="1"/>
        <v>94210</v>
      </c>
    </row>
    <row r="34" spans="3:11" x14ac:dyDescent="0.25">
      <c r="J34" s="16"/>
      <c r="K34" s="16"/>
    </row>
    <row r="35" spans="3:11" x14ac:dyDescent="0.25">
      <c r="C35" s="46" t="s">
        <v>54</v>
      </c>
      <c r="K35" s="37"/>
    </row>
    <row r="36" spans="3:11" x14ac:dyDescent="0.25">
      <c r="C36" s="16" t="s">
        <v>111</v>
      </c>
      <c r="D36" s="16" t="s">
        <v>112</v>
      </c>
      <c r="F36" s="16" t="s">
        <v>111</v>
      </c>
      <c r="G36" s="16" t="s">
        <v>112</v>
      </c>
      <c r="K36" s="37"/>
    </row>
    <row r="37" spans="3:11" x14ac:dyDescent="0.25">
      <c r="C37" t="s">
        <v>99</v>
      </c>
      <c r="D37" s="37">
        <v>94210</v>
      </c>
      <c r="F37" s="100" t="str" cm="1">
        <f t="array" ref="F37:G48">_xlfn.SORTBY(C37:D48,ROW(C37:C48),-1)</f>
        <v>Firma 6</v>
      </c>
      <c r="G37" s="37">
        <v>63315</v>
      </c>
      <c r="K37" s="37"/>
    </row>
    <row r="38" spans="3:11" x14ac:dyDescent="0.25">
      <c r="C38" t="s">
        <v>109</v>
      </c>
      <c r="D38" s="37">
        <v>39033</v>
      </c>
      <c r="F38" t="str">
        <v>Firma 10</v>
      </c>
      <c r="G38" s="37">
        <v>41096</v>
      </c>
      <c r="K38" s="37"/>
    </row>
    <row r="39" spans="3:11" x14ac:dyDescent="0.25">
      <c r="C39" t="s">
        <v>106</v>
      </c>
      <c r="D39" s="37">
        <v>28593</v>
      </c>
      <c r="F39" t="str">
        <v>Firma 5</v>
      </c>
      <c r="G39" s="37">
        <v>54942</v>
      </c>
      <c r="K39" s="37"/>
    </row>
    <row r="40" spans="3:11" x14ac:dyDescent="0.25">
      <c r="C40" t="s">
        <v>107</v>
      </c>
      <c r="D40" s="37">
        <v>7202</v>
      </c>
      <c r="F40" t="str">
        <v>Firma 7</v>
      </c>
      <c r="G40" s="37">
        <v>16617</v>
      </c>
      <c r="K40" s="37"/>
    </row>
    <row r="41" spans="3:11" x14ac:dyDescent="0.25">
      <c r="C41" t="s">
        <v>110</v>
      </c>
      <c r="D41" s="37">
        <v>9921</v>
      </c>
      <c r="F41" t="str">
        <v>Firma 3</v>
      </c>
      <c r="G41" s="37">
        <v>3600</v>
      </c>
      <c r="K41" s="37"/>
    </row>
    <row r="42" spans="3:11" x14ac:dyDescent="0.25">
      <c r="C42" t="s">
        <v>102</v>
      </c>
      <c r="D42" s="37">
        <v>64284</v>
      </c>
      <c r="F42" t="str">
        <v>Firma 2</v>
      </c>
      <c r="G42" s="37">
        <v>52337</v>
      </c>
      <c r="K42" s="37"/>
    </row>
    <row r="43" spans="3:11" x14ac:dyDescent="0.25">
      <c r="C43" t="s">
        <v>100</v>
      </c>
      <c r="D43" s="37">
        <v>52337</v>
      </c>
      <c r="F43" t="str">
        <v>Firma 4</v>
      </c>
      <c r="G43" s="37">
        <v>64284</v>
      </c>
      <c r="K43" s="37"/>
    </row>
    <row r="44" spans="3:11" x14ac:dyDescent="0.25">
      <c r="C44" t="s">
        <v>101</v>
      </c>
      <c r="D44" s="37">
        <v>3600</v>
      </c>
      <c r="F44" t="str">
        <v>Firma 12</v>
      </c>
      <c r="G44" s="37">
        <v>9921</v>
      </c>
      <c r="K44" s="37"/>
    </row>
    <row r="45" spans="3:11" x14ac:dyDescent="0.25">
      <c r="C45" t="s">
        <v>105</v>
      </c>
      <c r="D45" s="37">
        <v>16617</v>
      </c>
      <c r="F45" t="str">
        <v>Firma 9</v>
      </c>
      <c r="G45" s="37">
        <v>7202</v>
      </c>
      <c r="K45" s="37"/>
    </row>
    <row r="46" spans="3:11" x14ac:dyDescent="0.25">
      <c r="C46" t="s">
        <v>103</v>
      </c>
      <c r="D46" s="37">
        <v>54942</v>
      </c>
      <c r="F46" t="str">
        <v>Firma 8</v>
      </c>
      <c r="G46" s="37">
        <v>28593</v>
      </c>
      <c r="K46" s="37"/>
    </row>
    <row r="47" spans="3:11" x14ac:dyDescent="0.25">
      <c r="C47" t="s">
        <v>108</v>
      </c>
      <c r="D47" s="37">
        <v>41096</v>
      </c>
      <c r="F47" t="str">
        <v>Firma 11</v>
      </c>
      <c r="G47" s="37">
        <v>39033</v>
      </c>
    </row>
    <row r="48" spans="3:11" x14ac:dyDescent="0.25">
      <c r="C48" t="s">
        <v>104</v>
      </c>
      <c r="D48" s="37">
        <v>63315</v>
      </c>
      <c r="F48" t="str">
        <v>Firma 1</v>
      </c>
      <c r="G48" s="37">
        <v>94210</v>
      </c>
    </row>
  </sheetData>
  <sortState xmlns:xlrd2="http://schemas.microsoft.com/office/spreadsheetml/2017/richdata2" ref="E4:F14">
    <sortCondition ref="F6:F14"/>
  </sortState>
  <mergeCells count="6">
    <mergeCell ref="N17:N19"/>
    <mergeCell ref="K4:O6"/>
    <mergeCell ref="F1:F3"/>
    <mergeCell ref="I1:I3"/>
    <mergeCell ref="F17:F19"/>
    <mergeCell ref="J17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CFEF-1423-4C03-8E46-1B47F8240B4C}">
  <dimension ref="B1:T67"/>
  <sheetViews>
    <sheetView zoomScaleNormal="100" workbookViewId="0"/>
  </sheetViews>
  <sheetFormatPr defaultRowHeight="15" x14ac:dyDescent="0.25"/>
  <cols>
    <col min="1" max="1" width="3.28515625" customWidth="1"/>
    <col min="2" max="2" width="4.85546875" customWidth="1"/>
    <col min="3" max="3" width="16.7109375" customWidth="1"/>
    <col min="4" max="4" width="11.140625" bestFit="1" customWidth="1"/>
    <col min="5" max="5" width="24.42578125" customWidth="1"/>
    <col min="6" max="6" width="18.28515625" customWidth="1"/>
    <col min="7" max="7" width="15" customWidth="1"/>
    <col min="8" max="8" width="9" customWidth="1"/>
    <col min="9" max="9" width="6.42578125" customWidth="1"/>
    <col min="10" max="10" width="15.5703125" customWidth="1"/>
    <col min="11" max="11" width="14.42578125" customWidth="1"/>
    <col min="12" max="12" width="5.28515625" customWidth="1"/>
    <col min="13" max="13" width="14.28515625" customWidth="1"/>
    <col min="14" max="14" width="14.42578125" customWidth="1"/>
    <col min="15" max="15" width="5.7109375" customWidth="1"/>
    <col min="16" max="16" width="9.42578125" customWidth="1"/>
    <col min="17" max="17" width="13.140625" customWidth="1"/>
    <col min="18" max="18" width="11.28515625" customWidth="1"/>
  </cols>
  <sheetData>
    <row r="1" spans="3:17" x14ac:dyDescent="0.25">
      <c r="C1" s="16" t="s">
        <v>234</v>
      </c>
      <c r="I1" s="17"/>
      <c r="J1" s="16" t="s">
        <v>229</v>
      </c>
      <c r="L1" t="s">
        <v>238</v>
      </c>
    </row>
    <row r="2" spans="3:17" x14ac:dyDescent="0.25">
      <c r="E2" s="16" t="s">
        <v>226</v>
      </c>
      <c r="I2" s="17"/>
      <c r="L2" s="16"/>
      <c r="M2" s="16"/>
    </row>
    <row r="3" spans="3:17" ht="15.75" thickBot="1" x14ac:dyDescent="0.3">
      <c r="C3" s="46" t="s">
        <v>157</v>
      </c>
      <c r="E3" s="140" t="s">
        <v>227</v>
      </c>
      <c r="F3" s="140"/>
      <c r="G3" s="16"/>
      <c r="H3" s="16"/>
      <c r="I3" s="17"/>
      <c r="J3" s="46" t="s">
        <v>173</v>
      </c>
      <c r="K3" s="16" t="s">
        <v>231</v>
      </c>
      <c r="M3" s="46" t="s">
        <v>174</v>
      </c>
      <c r="N3" s="16" t="s">
        <v>232</v>
      </c>
    </row>
    <row r="4" spans="3:17" ht="15.75" thickBot="1" x14ac:dyDescent="0.3">
      <c r="C4" s="78" t="s">
        <v>230</v>
      </c>
      <c r="D4" s="78" t="s">
        <v>225</v>
      </c>
      <c r="E4" s="138" t="s">
        <v>228</v>
      </c>
      <c r="F4" s="139"/>
      <c r="G4" s="74"/>
      <c r="H4" s="74"/>
      <c r="I4" s="17"/>
      <c r="J4" s="78" t="s">
        <v>230</v>
      </c>
      <c r="K4" s="78" t="s">
        <v>225</v>
      </c>
      <c r="M4" s="78" t="s">
        <v>230</v>
      </c>
      <c r="N4" s="78" t="s">
        <v>225</v>
      </c>
    </row>
    <row r="5" spans="3:17" x14ac:dyDescent="0.25">
      <c r="C5" s="85" cm="1">
        <f t="array" aca="1" ref="C5:C17" ca="1">_xlfn.RANDARRAY(13,,1,9,TRUE)</f>
        <v>9</v>
      </c>
      <c r="D5" s="75" cm="1">
        <f t="array" aca="1" ref="D5:D17" ca="1">_xlfn.RANK.EQ(_xlfn.ANCHORARRAY(C5),_xlfn.ANCHORARRAY(C5))</f>
        <v>1</v>
      </c>
      <c r="E5" s="89" t="str" cm="1">
        <f t="array" aca="1" ref="E5:E17" ca="1">_xlfn.LET(_xlpm.poc,COUNTIF(_xlfn.ANCHORARRAY(D5),_xlfn.ANCHORARRAY(D5)),IF(_xlpm.poc&gt;1,_xlfn.ANCHORARRAY(C5)&amp;" - "&amp;REPT("⁎ ",_xlpm.poc),""))</f>
        <v xml:space="preserve">9 - ⁎ ⁎ ⁎ </v>
      </c>
      <c r="F5" s="79" t="str" cm="1">
        <f t="array" aca="1" ref="F5:F17" ca="1">E5:E17</f>
        <v xml:space="preserve">9 - ⁎ ⁎ ⁎ </v>
      </c>
      <c r="G5" s="88"/>
      <c r="H5" s="88"/>
      <c r="I5" s="17"/>
      <c r="J5" s="85" cm="1">
        <f t="array" aca="1" ref="J5:J17" ca="1">_xlfn.ANCHORARRAY(C5)</f>
        <v>9</v>
      </c>
      <c r="K5" s="82">
        <f ca="1">COUNTIF($D$5:D5,D5)+D5-1</f>
        <v>1</v>
      </c>
      <c r="M5" s="85" cm="1">
        <f t="array" aca="1" ref="M5:M17" ca="1">_xlfn.ANCHORARRAY(C5)</f>
        <v>9</v>
      </c>
      <c r="N5" s="82" cm="1">
        <f t="array" aca="1" ref="N5:N17" ca="1">_xlfn.RANK.EQ(_xlfn.ANCHORARRAY(Q5),_xlfn.ANCHORARRAY(Q5))</f>
        <v>1</v>
      </c>
      <c r="P5">
        <f ca="1">C5-(COUNTIF($C$5:C5,C5)-1)/100</f>
        <v>9</v>
      </c>
      <c r="Q5" cm="1">
        <f t="array" aca="1" ref="Q5:Q17" ca="1">_xlfn.MAP(_xlfn.ANCHORARRAY(C5),_xlfn.LAMBDA(_xlpm.a,_xlpm.a-(COUNTIF($C$5:_xlpm.a,_xlpm.a)-1)/100))</f>
        <v>9</v>
      </c>
    </row>
    <row r="6" spans="3:17" x14ac:dyDescent="0.25">
      <c r="C6" s="86">
        <f ca="1"/>
        <v>9</v>
      </c>
      <c r="D6" s="76">
        <f ca="1"/>
        <v>1</v>
      </c>
      <c r="E6" s="90" t="str">
        <f ca="1"/>
        <v xml:space="preserve">9 - ⁎ ⁎ ⁎ </v>
      </c>
      <c r="F6" s="80" t="str">
        <f ca="1"/>
        <v xml:space="preserve">9 - ⁎ ⁎ ⁎ </v>
      </c>
      <c r="G6" s="88"/>
      <c r="H6" s="88"/>
      <c r="I6" s="17"/>
      <c r="J6" s="86">
        <f ca="1"/>
        <v>9</v>
      </c>
      <c r="K6" s="83">
        <f ca="1">COUNTIF($D$5:D6,D6)+D6-1</f>
        <v>2</v>
      </c>
      <c r="M6" s="86">
        <f ca="1"/>
        <v>9</v>
      </c>
      <c r="N6" s="83">
        <f ca="1"/>
        <v>2</v>
      </c>
      <c r="P6">
        <f ca="1">C6-(COUNTIF($C$5:C6,C6)-1)/100</f>
        <v>8.99</v>
      </c>
      <c r="Q6">
        <f ca="1"/>
        <v>8.99</v>
      </c>
    </row>
    <row r="7" spans="3:17" x14ac:dyDescent="0.25">
      <c r="C7" s="86">
        <f ca="1"/>
        <v>9</v>
      </c>
      <c r="D7" s="76">
        <f ca="1"/>
        <v>1</v>
      </c>
      <c r="E7" s="90" t="str">
        <f ca="1"/>
        <v xml:space="preserve">9 - ⁎ ⁎ ⁎ </v>
      </c>
      <c r="F7" s="80" t="str">
        <f ca="1"/>
        <v xml:space="preserve">9 - ⁎ ⁎ ⁎ </v>
      </c>
      <c r="G7" s="88"/>
      <c r="H7" s="88"/>
      <c r="I7" s="17"/>
      <c r="J7" s="86">
        <f ca="1"/>
        <v>9</v>
      </c>
      <c r="K7" s="83">
        <f ca="1">COUNTIF($D$5:D7,D7)+D7-1</f>
        <v>3</v>
      </c>
      <c r="M7" s="86">
        <f ca="1"/>
        <v>9</v>
      </c>
      <c r="N7" s="83">
        <f ca="1"/>
        <v>3</v>
      </c>
      <c r="P7">
        <f ca="1">C7-(COUNTIF($C$5:C7,C7)-1)/100</f>
        <v>8.98</v>
      </c>
      <c r="Q7">
        <f ca="1"/>
        <v>8.98</v>
      </c>
    </row>
    <row r="8" spans="3:17" x14ac:dyDescent="0.25">
      <c r="C8" s="86">
        <f ca="1"/>
        <v>7</v>
      </c>
      <c r="D8" s="76">
        <f ca="1"/>
        <v>4</v>
      </c>
      <c r="E8" s="90" t="str">
        <f ca="1"/>
        <v xml:space="preserve">7 - ⁎ ⁎ ⁎ ⁎ </v>
      </c>
      <c r="F8" s="80" t="str">
        <f ca="1"/>
        <v xml:space="preserve">7 - ⁎ ⁎ ⁎ ⁎ </v>
      </c>
      <c r="G8" s="88"/>
      <c r="H8" s="88"/>
      <c r="I8" s="17"/>
      <c r="J8" s="86">
        <f ca="1"/>
        <v>7</v>
      </c>
      <c r="K8" s="83">
        <f ca="1">COUNTIF($D$5:D8,D8)+D8-1</f>
        <v>4</v>
      </c>
      <c r="M8" s="86">
        <f ca="1"/>
        <v>7</v>
      </c>
      <c r="N8" s="83">
        <f ca="1"/>
        <v>4</v>
      </c>
      <c r="P8">
        <f ca="1">C8-(COUNTIF($C$5:C8,C8)-1)/100</f>
        <v>7</v>
      </c>
      <c r="Q8">
        <f ca="1"/>
        <v>7</v>
      </c>
    </row>
    <row r="9" spans="3:17" x14ac:dyDescent="0.25">
      <c r="C9" s="86">
        <f ca="1"/>
        <v>7</v>
      </c>
      <c r="D9" s="76">
        <f ca="1"/>
        <v>4</v>
      </c>
      <c r="E9" s="90" t="str">
        <f ca="1"/>
        <v xml:space="preserve">7 - ⁎ ⁎ ⁎ ⁎ </v>
      </c>
      <c r="F9" s="80" t="str">
        <f ca="1"/>
        <v xml:space="preserve">7 - ⁎ ⁎ ⁎ ⁎ </v>
      </c>
      <c r="G9" s="88"/>
      <c r="H9" s="88"/>
      <c r="I9" s="17"/>
      <c r="J9" s="86">
        <f ca="1"/>
        <v>7</v>
      </c>
      <c r="K9" s="83">
        <f ca="1">COUNTIF($D$5:D9,D9)+D9-1</f>
        <v>5</v>
      </c>
      <c r="M9" s="86">
        <f ca="1"/>
        <v>7</v>
      </c>
      <c r="N9" s="83">
        <f ca="1"/>
        <v>5</v>
      </c>
      <c r="P9">
        <f ca="1">C9-(COUNTIF($C$5:C9,C9)-1)/100</f>
        <v>6.99</v>
      </c>
      <c r="Q9">
        <f ca="1"/>
        <v>6.99</v>
      </c>
    </row>
    <row r="10" spans="3:17" x14ac:dyDescent="0.25">
      <c r="C10" s="86">
        <f ca="1"/>
        <v>6</v>
      </c>
      <c r="D10" s="76">
        <f ca="1"/>
        <v>8</v>
      </c>
      <c r="E10" s="90" t="str">
        <f ca="1"/>
        <v xml:space="preserve">6 - ⁎ ⁎ ⁎ </v>
      </c>
      <c r="F10" s="80" t="str">
        <f ca="1"/>
        <v xml:space="preserve">6 - ⁎ ⁎ ⁎ </v>
      </c>
      <c r="G10" s="88"/>
      <c r="H10" s="88"/>
      <c r="I10" s="17"/>
      <c r="J10" s="86">
        <f ca="1"/>
        <v>6</v>
      </c>
      <c r="K10" s="83">
        <f ca="1">COUNTIF($D$5:D10,D10)+D10-1</f>
        <v>8</v>
      </c>
      <c r="M10" s="86">
        <f ca="1"/>
        <v>6</v>
      </c>
      <c r="N10" s="83">
        <f ca="1"/>
        <v>8</v>
      </c>
      <c r="P10">
        <f ca="1">C10-(COUNTIF($C$5:C10,C10)-1)/100</f>
        <v>6</v>
      </c>
      <c r="Q10">
        <f ca="1"/>
        <v>6</v>
      </c>
    </row>
    <row r="11" spans="3:17" x14ac:dyDescent="0.25">
      <c r="C11" s="86">
        <f ca="1"/>
        <v>6</v>
      </c>
      <c r="D11" s="76">
        <f ca="1"/>
        <v>8</v>
      </c>
      <c r="E11" s="90" t="str">
        <f ca="1"/>
        <v xml:space="preserve">6 - ⁎ ⁎ ⁎ </v>
      </c>
      <c r="F11" s="80" t="str">
        <f ca="1"/>
        <v xml:space="preserve">6 - ⁎ ⁎ ⁎ </v>
      </c>
      <c r="G11" s="88"/>
      <c r="H11" s="88"/>
      <c r="I11" s="17"/>
      <c r="J11" s="86">
        <f ca="1"/>
        <v>6</v>
      </c>
      <c r="K11" s="83">
        <f ca="1">COUNTIF($D$5:D11,D11)+D11-1</f>
        <v>9</v>
      </c>
      <c r="M11" s="86">
        <f ca="1"/>
        <v>6</v>
      </c>
      <c r="N11" s="83">
        <f ca="1"/>
        <v>9</v>
      </c>
      <c r="P11">
        <f ca="1">C11-(COUNTIF($C$5:C11,C11)-1)/100</f>
        <v>5.99</v>
      </c>
      <c r="Q11">
        <f ca="1"/>
        <v>5.99</v>
      </c>
    </row>
    <row r="12" spans="3:17" x14ac:dyDescent="0.25">
      <c r="C12" s="86">
        <f ca="1"/>
        <v>5</v>
      </c>
      <c r="D12" s="76">
        <f ca="1"/>
        <v>11</v>
      </c>
      <c r="E12" s="90" t="str">
        <f ca="1"/>
        <v xml:space="preserve">5 - ⁎ ⁎ </v>
      </c>
      <c r="F12" s="80" t="str">
        <f ca="1"/>
        <v xml:space="preserve">5 - ⁎ ⁎ </v>
      </c>
      <c r="G12" s="88"/>
      <c r="H12" s="88"/>
      <c r="I12" s="17"/>
      <c r="J12" s="86">
        <f ca="1"/>
        <v>5</v>
      </c>
      <c r="K12" s="83">
        <f ca="1">COUNTIF($D$5:D12,D12)+D12-1</f>
        <v>11</v>
      </c>
      <c r="M12" s="86">
        <f ca="1"/>
        <v>5</v>
      </c>
      <c r="N12" s="83">
        <f ca="1"/>
        <v>11</v>
      </c>
      <c r="P12">
        <f ca="1">C12-(COUNTIF($C$5:C12,C12)-1)/100</f>
        <v>5</v>
      </c>
      <c r="Q12">
        <f ca="1"/>
        <v>5</v>
      </c>
    </row>
    <row r="13" spans="3:17" x14ac:dyDescent="0.25">
      <c r="C13" s="86">
        <f ca="1"/>
        <v>5</v>
      </c>
      <c r="D13" s="76">
        <f ca="1"/>
        <v>11</v>
      </c>
      <c r="E13" s="90" t="str">
        <f ca="1"/>
        <v xml:space="preserve">5 - ⁎ ⁎ </v>
      </c>
      <c r="F13" s="80" t="str">
        <f ca="1"/>
        <v xml:space="preserve">5 - ⁎ ⁎ </v>
      </c>
      <c r="G13" s="88"/>
      <c r="H13" s="88"/>
      <c r="I13" s="17"/>
      <c r="J13" s="86">
        <f ca="1"/>
        <v>5</v>
      </c>
      <c r="K13" s="83">
        <f ca="1">COUNTIF($D$5:D13,D13)+D13-1</f>
        <v>12</v>
      </c>
      <c r="M13" s="86">
        <f ca="1"/>
        <v>5</v>
      </c>
      <c r="N13" s="83">
        <f ca="1"/>
        <v>12</v>
      </c>
      <c r="P13">
        <f ca="1">C13-(COUNTIF($C$5:C13,C13)-1)/100</f>
        <v>4.99</v>
      </c>
      <c r="Q13">
        <f ca="1"/>
        <v>4.99</v>
      </c>
    </row>
    <row r="14" spans="3:17" x14ac:dyDescent="0.25">
      <c r="C14" s="86">
        <f ca="1"/>
        <v>7</v>
      </c>
      <c r="D14" s="76">
        <f ca="1"/>
        <v>4</v>
      </c>
      <c r="E14" s="90" t="str">
        <f ca="1"/>
        <v xml:space="preserve">7 - ⁎ ⁎ ⁎ ⁎ </v>
      </c>
      <c r="F14" s="80" t="str">
        <f ca="1"/>
        <v xml:space="preserve">7 - ⁎ ⁎ ⁎ ⁎ </v>
      </c>
      <c r="G14" s="88"/>
      <c r="H14" s="88"/>
      <c r="I14" s="17"/>
      <c r="J14" s="86">
        <f ca="1"/>
        <v>7</v>
      </c>
      <c r="K14" s="83">
        <f ca="1">COUNTIF($D$5:D14,D14)+D14-1</f>
        <v>6</v>
      </c>
      <c r="M14" s="86">
        <f ca="1"/>
        <v>7</v>
      </c>
      <c r="N14" s="83">
        <f ca="1"/>
        <v>6</v>
      </c>
      <c r="P14">
        <f ca="1">C14-(COUNTIF($C$5:C14,C14)-1)/100</f>
        <v>6.98</v>
      </c>
      <c r="Q14">
        <f ca="1"/>
        <v>6.98</v>
      </c>
    </row>
    <row r="15" spans="3:17" x14ac:dyDescent="0.25">
      <c r="C15" s="86">
        <f ca="1"/>
        <v>6</v>
      </c>
      <c r="D15" s="76">
        <f ca="1"/>
        <v>8</v>
      </c>
      <c r="E15" s="90" t="str">
        <f ca="1"/>
        <v xml:space="preserve">6 - ⁎ ⁎ ⁎ </v>
      </c>
      <c r="F15" s="80" t="str">
        <f ca="1"/>
        <v xml:space="preserve">6 - ⁎ ⁎ ⁎ </v>
      </c>
      <c r="G15" s="88"/>
      <c r="H15" s="88"/>
      <c r="I15" s="17"/>
      <c r="J15" s="86">
        <f ca="1"/>
        <v>6</v>
      </c>
      <c r="K15" s="83">
        <f ca="1">COUNTIF($D$5:D15,D15)+D15-1</f>
        <v>10</v>
      </c>
      <c r="M15" s="86">
        <f ca="1"/>
        <v>6</v>
      </c>
      <c r="N15" s="83">
        <f ca="1"/>
        <v>10</v>
      </c>
      <c r="P15">
        <f ca="1">C15-(COUNTIF($C$5:C15,C15)-1)/100</f>
        <v>5.98</v>
      </c>
      <c r="Q15">
        <f ca="1"/>
        <v>5.98</v>
      </c>
    </row>
    <row r="16" spans="3:17" x14ac:dyDescent="0.25">
      <c r="C16" s="86">
        <f ca="1"/>
        <v>7</v>
      </c>
      <c r="D16" s="76">
        <f ca="1"/>
        <v>4</v>
      </c>
      <c r="E16" s="90" t="str">
        <f ca="1"/>
        <v xml:space="preserve">7 - ⁎ ⁎ ⁎ ⁎ </v>
      </c>
      <c r="F16" s="80" t="str">
        <f ca="1"/>
        <v xml:space="preserve">7 - ⁎ ⁎ ⁎ ⁎ </v>
      </c>
      <c r="G16" s="88"/>
      <c r="H16" s="88"/>
      <c r="I16" s="17"/>
      <c r="J16" s="86">
        <f ca="1"/>
        <v>7</v>
      </c>
      <c r="K16" s="83">
        <f ca="1">COUNTIF($D$5:D16,D16)+D16-1</f>
        <v>7</v>
      </c>
      <c r="M16" s="86">
        <f ca="1"/>
        <v>7</v>
      </c>
      <c r="N16" s="83">
        <f ca="1"/>
        <v>7</v>
      </c>
      <c r="P16">
        <f ca="1">C16-(COUNTIF($C$5:C16,C16)-1)/100</f>
        <v>6.97</v>
      </c>
      <c r="Q16">
        <f ca="1"/>
        <v>6.97</v>
      </c>
    </row>
    <row r="17" spans="3:17" ht="15.75" thickBot="1" x14ac:dyDescent="0.3">
      <c r="C17" s="87">
        <f ca="1"/>
        <v>4</v>
      </c>
      <c r="D17" s="77">
        <f ca="1"/>
        <v>13</v>
      </c>
      <c r="E17" s="91" t="str">
        <f ca="1"/>
        <v/>
      </c>
      <c r="F17" s="81" t="str">
        <f ca="1"/>
        <v/>
      </c>
      <c r="G17" s="88"/>
      <c r="H17" s="88"/>
      <c r="I17" s="17"/>
      <c r="J17" s="87">
        <f ca="1"/>
        <v>4</v>
      </c>
      <c r="K17" s="84">
        <f ca="1">COUNTIF($D$5:D17,D17)+D17-1</f>
        <v>13</v>
      </c>
      <c r="M17" s="87">
        <f ca="1"/>
        <v>4</v>
      </c>
      <c r="N17" s="84">
        <f ca="1"/>
        <v>13</v>
      </c>
      <c r="P17">
        <f ca="1">C17-(COUNTIF($C$5:C17,C17)-1)/100</f>
        <v>4</v>
      </c>
      <c r="Q17">
        <f ca="1"/>
        <v>4</v>
      </c>
    </row>
    <row r="18" spans="3:17" x14ac:dyDescent="0.25">
      <c r="C18" s="74"/>
    </row>
    <row r="20" spans="3:17" x14ac:dyDescent="0.25">
      <c r="C20" s="16" t="s">
        <v>235</v>
      </c>
      <c r="F20" s="16" t="s">
        <v>235</v>
      </c>
      <c r="J20" s="16" t="s">
        <v>236</v>
      </c>
    </row>
    <row r="21" spans="3:17" ht="15.75" thickBot="1" x14ac:dyDescent="0.3">
      <c r="C21" s="46" t="s">
        <v>158</v>
      </c>
      <c r="D21" s="16"/>
      <c r="F21" s="46" t="s">
        <v>233</v>
      </c>
      <c r="G21" s="16"/>
      <c r="J21" s="46" t="s">
        <v>175</v>
      </c>
      <c r="K21" s="16" t="s">
        <v>237</v>
      </c>
    </row>
    <row r="22" spans="3:17" ht="15.75" thickBot="1" x14ac:dyDescent="0.3">
      <c r="C22" s="78" t="s">
        <v>230</v>
      </c>
      <c r="D22" s="78" t="s">
        <v>225</v>
      </c>
      <c r="F22" s="78" t="s">
        <v>230</v>
      </c>
      <c r="G22" s="78" t="s">
        <v>225</v>
      </c>
      <c r="J22" s="78" t="s">
        <v>230</v>
      </c>
      <c r="K22" s="78"/>
    </row>
    <row r="23" spans="3:17" x14ac:dyDescent="0.25">
      <c r="C23" s="85" cm="1">
        <f t="array" aca="1" ref="C23:C35" ca="1">_xlfn.ANCHORARRAY(C5)</f>
        <v>9</v>
      </c>
      <c r="D23" s="82" cm="1">
        <f t="array" aca="1" ref="D23:D35" ca="1">_xlfn.SCAN(0,_xlfn.ANCHORARRAY(C5),_xlfn.LAMBDA(_xlpm.a,_xlpm.b,_xlfn.XMATCH(_xlpm.b,_xlfn._xlws.SORT(_xlfn.ANCHORARRAY(C5),,-1))))</f>
        <v>1</v>
      </c>
      <c r="F23" s="85" cm="1">
        <f t="array" aca="1" ref="F23:F35" ca="1">_xlfn.ANCHORARRAY(C5)</f>
        <v>9</v>
      </c>
      <c r="G23" s="82" cm="1">
        <f t="array" aca="1" ref="G23" ca="1">1+SUM(1*(C5&lt;_xlfn.ANCHORARRAY($C$5)))</f>
        <v>1</v>
      </c>
      <c r="J23" s="85" cm="1">
        <f t="array" aca="1" ref="J23:J35" ca="1">_xlfn.ANCHORARRAY(C23)</f>
        <v>9</v>
      </c>
      <c r="K23" s="82" cm="1">
        <f t="array" aca="1" ref="K23:K35" ca="1">_xlfn.LET(_xlpm.vec, _xlfn.MAP(_xlfn.ANCHORARRAY(C5),_xlfn.LAMBDA(_xlpm.a,_xlpm.a-(COUNTIF($C$5:_xlpm.a,_xlpm.a)-1)/100)),
 _xlfn.BYROW(1*(_xlpm.vec&lt;TRANSPOSE(_xlpm.vec)),_xlfn.LAMBDA(_xlpm.r,1+SUM(_xlpm.r))
))</f>
        <v>1</v>
      </c>
    </row>
    <row r="24" spans="3:17" x14ac:dyDescent="0.25">
      <c r="C24" s="86">
        <f ca="1"/>
        <v>9</v>
      </c>
      <c r="D24" s="83">
        <f ca="1"/>
        <v>1</v>
      </c>
      <c r="F24" s="86">
        <f ca="1"/>
        <v>9</v>
      </c>
      <c r="G24" s="83" cm="1">
        <f t="array" aca="1" ref="G24" ca="1">1+SUM(1*(C6&lt;(_xlfn.ANCHORARRAY($C$5))))</f>
        <v>1</v>
      </c>
      <c r="J24" s="86">
        <f ca="1"/>
        <v>9</v>
      </c>
      <c r="K24" s="83">
        <f ca="1"/>
        <v>2</v>
      </c>
    </row>
    <row r="25" spans="3:17" x14ac:dyDescent="0.25">
      <c r="C25" s="86">
        <f ca="1"/>
        <v>9</v>
      </c>
      <c r="D25" s="83">
        <f ca="1"/>
        <v>1</v>
      </c>
      <c r="F25" s="86">
        <f ca="1"/>
        <v>9</v>
      </c>
      <c r="G25" s="83" cm="1">
        <f t="array" aca="1" ref="G25" ca="1">1+SUM(1*(C7&lt;(_xlfn.ANCHORARRAY($C$5))))</f>
        <v>1</v>
      </c>
      <c r="J25" s="86">
        <f ca="1"/>
        <v>9</v>
      </c>
      <c r="K25" s="83">
        <f ca="1"/>
        <v>3</v>
      </c>
    </row>
    <row r="26" spans="3:17" x14ac:dyDescent="0.25">
      <c r="C26" s="86">
        <f ca="1"/>
        <v>7</v>
      </c>
      <c r="D26" s="83">
        <f ca="1"/>
        <v>4</v>
      </c>
      <c r="F26" s="86">
        <f ca="1"/>
        <v>7</v>
      </c>
      <c r="G26" s="83" cm="1">
        <f t="array" aca="1" ref="G26" ca="1">1+SUM(1*(C8&lt;(_xlfn.ANCHORARRAY($C$5))))</f>
        <v>4</v>
      </c>
      <c r="J26" s="86">
        <f ca="1"/>
        <v>7</v>
      </c>
      <c r="K26" s="83">
        <f ca="1"/>
        <v>4</v>
      </c>
    </row>
    <row r="27" spans="3:17" x14ac:dyDescent="0.25">
      <c r="C27" s="86">
        <f ca="1"/>
        <v>7</v>
      </c>
      <c r="D27" s="83">
        <f ca="1"/>
        <v>4</v>
      </c>
      <c r="F27" s="86">
        <f ca="1"/>
        <v>7</v>
      </c>
      <c r="G27" s="83" cm="1">
        <f t="array" aca="1" ref="G27" ca="1">1+SUM(1*(C9&lt;(_xlfn.ANCHORARRAY($C$5))))</f>
        <v>4</v>
      </c>
      <c r="J27" s="86">
        <f ca="1"/>
        <v>7</v>
      </c>
      <c r="K27" s="83">
        <f ca="1"/>
        <v>5</v>
      </c>
    </row>
    <row r="28" spans="3:17" x14ac:dyDescent="0.25">
      <c r="C28" s="86">
        <f ca="1"/>
        <v>6</v>
      </c>
      <c r="D28" s="83">
        <f ca="1"/>
        <v>8</v>
      </c>
      <c r="F28" s="86">
        <f ca="1"/>
        <v>6</v>
      </c>
      <c r="G28" s="83" cm="1">
        <f t="array" aca="1" ref="G28" ca="1">1+SUM(1*(C10&lt;(_xlfn.ANCHORARRAY($C$5))))</f>
        <v>8</v>
      </c>
      <c r="J28" s="86">
        <f ca="1"/>
        <v>6</v>
      </c>
      <c r="K28" s="83">
        <f ca="1"/>
        <v>8</v>
      </c>
    </row>
    <row r="29" spans="3:17" x14ac:dyDescent="0.25">
      <c r="C29" s="86">
        <f ca="1"/>
        <v>6</v>
      </c>
      <c r="D29" s="83">
        <f ca="1"/>
        <v>8</v>
      </c>
      <c r="F29" s="86">
        <f ca="1"/>
        <v>6</v>
      </c>
      <c r="G29" s="83" cm="1">
        <f t="array" aca="1" ref="G29" ca="1">1+SUM(1*(C11&lt;(_xlfn.ANCHORARRAY($C$5))))</f>
        <v>8</v>
      </c>
      <c r="J29" s="86">
        <f ca="1"/>
        <v>6</v>
      </c>
      <c r="K29" s="83">
        <f ca="1"/>
        <v>9</v>
      </c>
    </row>
    <row r="30" spans="3:17" x14ac:dyDescent="0.25">
      <c r="C30" s="86">
        <f ca="1"/>
        <v>5</v>
      </c>
      <c r="D30" s="83">
        <f ca="1"/>
        <v>11</v>
      </c>
      <c r="F30" s="86">
        <f ca="1"/>
        <v>5</v>
      </c>
      <c r="G30" s="83" cm="1">
        <f t="array" aca="1" ref="G30" ca="1">1+SUM(1*(C12&lt;(_xlfn.ANCHORARRAY($C$5))))</f>
        <v>11</v>
      </c>
      <c r="J30" s="86">
        <f ca="1"/>
        <v>5</v>
      </c>
      <c r="K30" s="83">
        <f ca="1"/>
        <v>11</v>
      </c>
    </row>
    <row r="31" spans="3:17" x14ac:dyDescent="0.25">
      <c r="C31" s="86">
        <f ca="1"/>
        <v>5</v>
      </c>
      <c r="D31" s="83">
        <f ca="1"/>
        <v>11</v>
      </c>
      <c r="F31" s="86">
        <f ca="1"/>
        <v>5</v>
      </c>
      <c r="G31" s="83" cm="1">
        <f t="array" aca="1" ref="G31" ca="1">1+SUM(1*(C13&lt;(_xlfn.ANCHORARRAY($C$5))))</f>
        <v>11</v>
      </c>
      <c r="J31" s="86">
        <f ca="1"/>
        <v>5</v>
      </c>
      <c r="K31" s="83">
        <f ca="1"/>
        <v>12</v>
      </c>
    </row>
    <row r="32" spans="3:17" x14ac:dyDescent="0.25">
      <c r="C32" s="86">
        <f ca="1"/>
        <v>7</v>
      </c>
      <c r="D32" s="83">
        <f ca="1"/>
        <v>4</v>
      </c>
      <c r="F32" s="86">
        <f ca="1"/>
        <v>7</v>
      </c>
      <c r="G32" s="83" cm="1">
        <f t="array" aca="1" ref="G32" ca="1">1+SUM(1*(C14&lt;(_xlfn.ANCHORARRAY($C$5))))</f>
        <v>4</v>
      </c>
      <c r="J32" s="86">
        <f ca="1"/>
        <v>7</v>
      </c>
      <c r="K32" s="83">
        <f ca="1"/>
        <v>6</v>
      </c>
    </row>
    <row r="33" spans="2:20" x14ac:dyDescent="0.25">
      <c r="C33" s="86">
        <f ca="1"/>
        <v>6</v>
      </c>
      <c r="D33" s="83">
        <f ca="1"/>
        <v>8</v>
      </c>
      <c r="F33" s="86">
        <f ca="1"/>
        <v>6</v>
      </c>
      <c r="G33" s="83" cm="1">
        <f t="array" aca="1" ref="G33" ca="1">1+SUM(1*(C15&lt;(_xlfn.ANCHORARRAY($C$5))))</f>
        <v>8</v>
      </c>
      <c r="J33" s="86">
        <f ca="1"/>
        <v>6</v>
      </c>
      <c r="K33" s="83">
        <f ca="1"/>
        <v>10</v>
      </c>
    </row>
    <row r="34" spans="2:20" x14ac:dyDescent="0.25">
      <c r="C34" s="86">
        <f ca="1"/>
        <v>7</v>
      </c>
      <c r="D34" s="83">
        <f ca="1"/>
        <v>4</v>
      </c>
      <c r="F34" s="86">
        <f ca="1"/>
        <v>7</v>
      </c>
      <c r="G34" s="83" cm="1">
        <f t="array" aca="1" ref="G34" ca="1">1+SUM(1*(C16&lt;(_xlfn.ANCHORARRAY($C$5))))</f>
        <v>4</v>
      </c>
      <c r="J34" s="86">
        <f ca="1"/>
        <v>7</v>
      </c>
      <c r="K34" s="83">
        <f ca="1"/>
        <v>7</v>
      </c>
    </row>
    <row r="35" spans="2:20" ht="15.75" thickBot="1" x14ac:dyDescent="0.3">
      <c r="C35" s="87">
        <f ca="1"/>
        <v>4</v>
      </c>
      <c r="D35" s="84">
        <f ca="1"/>
        <v>13</v>
      </c>
      <c r="F35" s="87">
        <f ca="1"/>
        <v>4</v>
      </c>
      <c r="G35" s="84" cm="1">
        <f t="array" aca="1" ref="G35" ca="1">1+SUM(1*(C17&lt;(_xlfn.ANCHORARRAY($C$5))))</f>
        <v>13</v>
      </c>
      <c r="J35" s="87">
        <f ca="1"/>
        <v>4</v>
      </c>
      <c r="K35" s="84">
        <f ca="1"/>
        <v>13</v>
      </c>
    </row>
    <row r="38" spans="2:20" x14ac:dyDescent="0.25">
      <c r="C38" s="16" t="s">
        <v>235</v>
      </c>
      <c r="H38">
        <f ca="1">SUM(H39:H51)</f>
        <v>13</v>
      </c>
      <c r="I38">
        <f t="shared" ref="I38:T38" ca="1" si="0">SUM(I39:I51)</f>
        <v>13</v>
      </c>
      <c r="J38">
        <f t="shared" ca="1" si="0"/>
        <v>13</v>
      </c>
      <c r="K38">
        <f t="shared" ca="1" si="0"/>
        <v>10</v>
      </c>
      <c r="L38">
        <f t="shared" ca="1" si="0"/>
        <v>10</v>
      </c>
      <c r="M38">
        <f t="shared" ca="1" si="0"/>
        <v>6</v>
      </c>
      <c r="N38">
        <f t="shared" ca="1" si="0"/>
        <v>6</v>
      </c>
      <c r="O38">
        <f t="shared" ca="1" si="0"/>
        <v>3</v>
      </c>
      <c r="P38">
        <f t="shared" ca="1" si="0"/>
        <v>3</v>
      </c>
      <c r="Q38">
        <f t="shared" ca="1" si="0"/>
        <v>10</v>
      </c>
      <c r="R38">
        <f t="shared" ca="1" si="0"/>
        <v>6</v>
      </c>
      <c r="S38">
        <f t="shared" ca="1" si="0"/>
        <v>10</v>
      </c>
      <c r="T38">
        <f t="shared" ca="1" si="0"/>
        <v>1</v>
      </c>
    </row>
    <row r="39" spans="2:20" ht="15.75" thickBot="1" x14ac:dyDescent="0.3">
      <c r="C39" s="93" t="s">
        <v>53</v>
      </c>
      <c r="D39" s="16" t="s">
        <v>239</v>
      </c>
      <c r="G39">
        <f ca="1">SUM(H39:T39)</f>
        <v>3</v>
      </c>
      <c r="H39" s="92" cm="1">
        <f t="array" aca="1" ref="H39:T51" ca="1">1*(_xlfn.ANCHORARRAY(C5)&lt;=TRANSPOSE(_xlfn.ANCHORARRAY(C5)))</f>
        <v>1</v>
      </c>
      <c r="I39" s="92">
        <f ca="1"/>
        <v>1</v>
      </c>
      <c r="J39" s="92">
        <f ca="1"/>
        <v>1</v>
      </c>
      <c r="K39" s="92">
        <f ca="1"/>
        <v>0</v>
      </c>
      <c r="L39" s="92">
        <f ca="1"/>
        <v>0</v>
      </c>
      <c r="M39" s="92">
        <f ca="1"/>
        <v>0</v>
      </c>
      <c r="N39" s="92">
        <f ca="1"/>
        <v>0</v>
      </c>
      <c r="O39" s="92">
        <f ca="1"/>
        <v>0</v>
      </c>
      <c r="P39" s="92">
        <f ca="1"/>
        <v>0</v>
      </c>
      <c r="Q39" s="92">
        <f ca="1"/>
        <v>0</v>
      </c>
      <c r="R39" s="92">
        <f ca="1"/>
        <v>0</v>
      </c>
      <c r="S39" s="92">
        <f ca="1"/>
        <v>0</v>
      </c>
      <c r="T39" s="92">
        <f ca="1"/>
        <v>0</v>
      </c>
    </row>
    <row r="40" spans="2:20" ht="15.75" thickBot="1" x14ac:dyDescent="0.3">
      <c r="C40" s="78" t="s">
        <v>230</v>
      </c>
      <c r="D40" s="78" t="s">
        <v>225</v>
      </c>
      <c r="E40" s="138" t="s">
        <v>228</v>
      </c>
      <c r="F40" s="139"/>
      <c r="G40">
        <f t="shared" ref="G40:G51" ca="1" si="1">SUM(H40:T40)</f>
        <v>3</v>
      </c>
      <c r="H40" s="92">
        <f ca="1"/>
        <v>1</v>
      </c>
      <c r="I40" s="92">
        <f ca="1"/>
        <v>1</v>
      </c>
      <c r="J40" s="92">
        <f ca="1"/>
        <v>1</v>
      </c>
      <c r="K40" s="92">
        <f ca="1"/>
        <v>0</v>
      </c>
      <c r="L40" s="92">
        <f ca="1"/>
        <v>0</v>
      </c>
      <c r="M40" s="92">
        <f ca="1"/>
        <v>0</v>
      </c>
      <c r="N40" s="92">
        <f ca="1"/>
        <v>0</v>
      </c>
      <c r="O40" s="92">
        <f ca="1"/>
        <v>0</v>
      </c>
      <c r="P40" s="92">
        <f ca="1"/>
        <v>0</v>
      </c>
      <c r="Q40" s="92">
        <f ca="1"/>
        <v>0</v>
      </c>
      <c r="R40" s="92">
        <f ca="1"/>
        <v>0</v>
      </c>
      <c r="S40" s="92">
        <f ca="1"/>
        <v>0</v>
      </c>
      <c r="T40" s="92">
        <f ca="1"/>
        <v>0</v>
      </c>
    </row>
    <row r="41" spans="2:20" x14ac:dyDescent="0.25">
      <c r="B41" s="97" t="str" cm="1">
        <f t="array" ref="B41:B53">_xlfn.UNICHAR(_xlfn.SEQUENCE(13,,65))</f>
        <v>A</v>
      </c>
      <c r="C41" s="94" cm="1">
        <f t="array" aca="1" ref="C41:C53" ca="1">_xlfn.ANCHORARRAY(C5)</f>
        <v>9</v>
      </c>
      <c r="D41" s="75" cm="1">
        <f t="array" aca="1" ref="D41:D53" ca="1">_xlfn.BYROW((_xlfn.ANCHORARRAY(C5)&lt;=TRANSPOSE(_xlfn.ANCHORARRAY(C5)))/TRANSPOSE(COUNTIF(_xlfn.ANCHORARRAY(C5),_xlfn.ANCHORARRAY(C5))),_xlfn.LAMBDA(_xlpm.r,SUM(_xlpm.r)))</f>
        <v>1</v>
      </c>
      <c r="E41" s="89" t="str" cm="1">
        <f t="array" aca="1" ref="E41:E53" ca="1">_xlfn.LET(_xlpm.poc,COUNTIF(_xlfn.ANCHORARRAY(D41),_xlfn.ANCHORARRAY(D41)),IF(_xlpm.poc&gt;1,_xlfn.ANCHORARRAY(C41)&amp;" - "&amp;REPT("⁎ ",_xlpm.poc),""))</f>
        <v xml:space="preserve">9 - ⁎ ⁎ ⁎ </v>
      </c>
      <c r="F41" s="79" t="str" cm="1">
        <f t="array" aca="1" ref="F41:F53" ca="1">E41:E53</f>
        <v xml:space="preserve">9 - ⁎ ⁎ ⁎ </v>
      </c>
      <c r="G41">
        <f t="shared" ca="1" si="1"/>
        <v>3</v>
      </c>
      <c r="H41" s="92">
        <f ca="1"/>
        <v>1</v>
      </c>
      <c r="I41" s="92">
        <f ca="1"/>
        <v>1</v>
      </c>
      <c r="J41" s="92">
        <f ca="1"/>
        <v>1</v>
      </c>
      <c r="K41" s="92">
        <f ca="1"/>
        <v>0</v>
      </c>
      <c r="L41" s="92">
        <f ca="1"/>
        <v>0</v>
      </c>
      <c r="M41" s="92">
        <f ca="1"/>
        <v>0</v>
      </c>
      <c r="N41" s="92">
        <f ca="1"/>
        <v>0</v>
      </c>
      <c r="O41" s="92">
        <f ca="1"/>
        <v>0</v>
      </c>
      <c r="P41" s="92">
        <f ca="1"/>
        <v>0</v>
      </c>
      <c r="Q41" s="92">
        <f ca="1"/>
        <v>0</v>
      </c>
      <c r="R41" s="92">
        <f ca="1"/>
        <v>0</v>
      </c>
      <c r="S41" s="92">
        <f ca="1"/>
        <v>0</v>
      </c>
      <c r="T41" s="92">
        <f ca="1"/>
        <v>0</v>
      </c>
    </row>
    <row r="42" spans="2:20" x14ac:dyDescent="0.25">
      <c r="B42" s="98" t="str">
        <v>B</v>
      </c>
      <c r="C42" s="95">
        <f ca="1"/>
        <v>9</v>
      </c>
      <c r="D42" s="76">
        <f ca="1"/>
        <v>1</v>
      </c>
      <c r="E42" s="90" t="str">
        <f ca="1"/>
        <v xml:space="preserve">9 - ⁎ ⁎ ⁎ </v>
      </c>
      <c r="F42" s="80" t="str">
        <f ca="1"/>
        <v xml:space="preserve">9 - ⁎ ⁎ ⁎ </v>
      </c>
      <c r="G42">
        <f t="shared" ca="1" si="1"/>
        <v>7</v>
      </c>
      <c r="H42" s="92">
        <f ca="1"/>
        <v>1</v>
      </c>
      <c r="I42" s="92">
        <f ca="1"/>
        <v>1</v>
      </c>
      <c r="J42" s="92">
        <f ca="1"/>
        <v>1</v>
      </c>
      <c r="K42" s="92">
        <f ca="1"/>
        <v>1</v>
      </c>
      <c r="L42" s="92">
        <f ca="1"/>
        <v>1</v>
      </c>
      <c r="M42" s="92">
        <f ca="1"/>
        <v>0</v>
      </c>
      <c r="N42" s="92">
        <f ca="1"/>
        <v>0</v>
      </c>
      <c r="O42" s="92">
        <f ca="1"/>
        <v>0</v>
      </c>
      <c r="P42" s="92">
        <f ca="1"/>
        <v>0</v>
      </c>
      <c r="Q42" s="92">
        <f ca="1"/>
        <v>1</v>
      </c>
      <c r="R42" s="92">
        <f ca="1"/>
        <v>0</v>
      </c>
      <c r="S42" s="92">
        <f ca="1"/>
        <v>1</v>
      </c>
      <c r="T42" s="92">
        <f ca="1"/>
        <v>0</v>
      </c>
    </row>
    <row r="43" spans="2:20" x14ac:dyDescent="0.25">
      <c r="B43" s="98" t="str">
        <v>C</v>
      </c>
      <c r="C43" s="95">
        <f ca="1"/>
        <v>9</v>
      </c>
      <c r="D43" s="76">
        <f ca="1"/>
        <v>1</v>
      </c>
      <c r="E43" s="90" t="str">
        <f ca="1"/>
        <v xml:space="preserve">9 - ⁎ ⁎ ⁎ </v>
      </c>
      <c r="F43" s="80" t="str">
        <f ca="1"/>
        <v xml:space="preserve">9 - ⁎ ⁎ ⁎ </v>
      </c>
      <c r="G43">
        <f t="shared" ca="1" si="1"/>
        <v>7</v>
      </c>
      <c r="H43" s="92">
        <f ca="1"/>
        <v>1</v>
      </c>
      <c r="I43" s="92">
        <f ca="1"/>
        <v>1</v>
      </c>
      <c r="J43" s="92">
        <f ca="1"/>
        <v>1</v>
      </c>
      <c r="K43" s="92">
        <f ca="1"/>
        <v>1</v>
      </c>
      <c r="L43" s="92">
        <f ca="1"/>
        <v>1</v>
      </c>
      <c r="M43" s="92">
        <f ca="1"/>
        <v>0</v>
      </c>
      <c r="N43" s="92">
        <f ca="1"/>
        <v>0</v>
      </c>
      <c r="O43" s="92">
        <f ca="1"/>
        <v>0</v>
      </c>
      <c r="P43" s="92">
        <f ca="1"/>
        <v>0</v>
      </c>
      <c r="Q43" s="92">
        <f ca="1"/>
        <v>1</v>
      </c>
      <c r="R43" s="92">
        <f ca="1"/>
        <v>0</v>
      </c>
      <c r="S43" s="92">
        <f ca="1"/>
        <v>1</v>
      </c>
      <c r="T43" s="92">
        <f ca="1"/>
        <v>0</v>
      </c>
    </row>
    <row r="44" spans="2:20" x14ac:dyDescent="0.25">
      <c r="B44" s="98" t="str">
        <v>D</v>
      </c>
      <c r="C44" s="95">
        <f ca="1"/>
        <v>7</v>
      </c>
      <c r="D44" s="76">
        <f ca="1"/>
        <v>2</v>
      </c>
      <c r="E44" s="90" t="str">
        <f ca="1"/>
        <v xml:space="preserve">7 - ⁎ ⁎ ⁎ ⁎ </v>
      </c>
      <c r="F44" s="80" t="str">
        <f ca="1"/>
        <v xml:space="preserve">7 - ⁎ ⁎ ⁎ ⁎ </v>
      </c>
      <c r="G44">
        <f t="shared" ca="1" si="1"/>
        <v>10</v>
      </c>
      <c r="H44" s="92">
        <f ca="1"/>
        <v>1</v>
      </c>
      <c r="I44" s="92">
        <f ca="1"/>
        <v>1</v>
      </c>
      <c r="J44" s="92">
        <f ca="1"/>
        <v>1</v>
      </c>
      <c r="K44" s="92">
        <f ca="1"/>
        <v>1</v>
      </c>
      <c r="L44" s="92">
        <f ca="1"/>
        <v>1</v>
      </c>
      <c r="M44" s="92">
        <f ca="1"/>
        <v>1</v>
      </c>
      <c r="N44" s="92">
        <f ca="1"/>
        <v>1</v>
      </c>
      <c r="O44" s="92">
        <f ca="1"/>
        <v>0</v>
      </c>
      <c r="P44" s="92">
        <f ca="1"/>
        <v>0</v>
      </c>
      <c r="Q44" s="92">
        <f ca="1"/>
        <v>1</v>
      </c>
      <c r="R44" s="92">
        <f ca="1"/>
        <v>1</v>
      </c>
      <c r="S44" s="92">
        <f ca="1"/>
        <v>1</v>
      </c>
      <c r="T44" s="92">
        <f ca="1"/>
        <v>0</v>
      </c>
    </row>
    <row r="45" spans="2:20" x14ac:dyDescent="0.25">
      <c r="B45" s="98" t="str">
        <v>E</v>
      </c>
      <c r="C45" s="95">
        <f ca="1"/>
        <v>7</v>
      </c>
      <c r="D45" s="76">
        <f ca="1"/>
        <v>2</v>
      </c>
      <c r="E45" s="90" t="str">
        <f ca="1"/>
        <v xml:space="preserve">7 - ⁎ ⁎ ⁎ ⁎ </v>
      </c>
      <c r="F45" s="80" t="str">
        <f ca="1"/>
        <v xml:space="preserve">7 - ⁎ ⁎ ⁎ ⁎ </v>
      </c>
      <c r="G45">
        <f t="shared" ca="1" si="1"/>
        <v>10</v>
      </c>
      <c r="H45" s="92">
        <f ca="1"/>
        <v>1</v>
      </c>
      <c r="I45" s="92">
        <f ca="1"/>
        <v>1</v>
      </c>
      <c r="J45" s="92">
        <f ca="1"/>
        <v>1</v>
      </c>
      <c r="K45" s="92">
        <f ca="1"/>
        <v>1</v>
      </c>
      <c r="L45" s="92">
        <f ca="1"/>
        <v>1</v>
      </c>
      <c r="M45" s="92">
        <f ca="1"/>
        <v>1</v>
      </c>
      <c r="N45" s="92">
        <f ca="1"/>
        <v>1</v>
      </c>
      <c r="O45" s="92">
        <f ca="1"/>
        <v>0</v>
      </c>
      <c r="P45" s="92">
        <f ca="1"/>
        <v>0</v>
      </c>
      <c r="Q45" s="92">
        <f ca="1"/>
        <v>1</v>
      </c>
      <c r="R45" s="92">
        <f ca="1"/>
        <v>1</v>
      </c>
      <c r="S45" s="92">
        <f ca="1"/>
        <v>1</v>
      </c>
      <c r="T45" s="92">
        <f ca="1"/>
        <v>0</v>
      </c>
    </row>
    <row r="46" spans="2:20" x14ac:dyDescent="0.25">
      <c r="B46" s="98" t="str">
        <v>F</v>
      </c>
      <c r="C46" s="95">
        <f ca="1"/>
        <v>6</v>
      </c>
      <c r="D46" s="76">
        <f ca="1"/>
        <v>3</v>
      </c>
      <c r="E46" s="90" t="str">
        <f ca="1"/>
        <v xml:space="preserve">6 - ⁎ ⁎ ⁎ </v>
      </c>
      <c r="F46" s="80" t="str">
        <f ca="1"/>
        <v xml:space="preserve">6 - ⁎ ⁎ ⁎ </v>
      </c>
      <c r="G46">
        <f t="shared" ca="1" si="1"/>
        <v>12</v>
      </c>
      <c r="H46" s="92">
        <f ca="1"/>
        <v>1</v>
      </c>
      <c r="I46" s="92">
        <f ca="1"/>
        <v>1</v>
      </c>
      <c r="J46" s="92">
        <f ca="1"/>
        <v>1</v>
      </c>
      <c r="K46" s="92">
        <f ca="1"/>
        <v>1</v>
      </c>
      <c r="L46" s="92">
        <f ca="1"/>
        <v>1</v>
      </c>
      <c r="M46" s="92">
        <f ca="1"/>
        <v>1</v>
      </c>
      <c r="N46" s="92">
        <f ca="1"/>
        <v>1</v>
      </c>
      <c r="O46" s="92">
        <f ca="1"/>
        <v>1</v>
      </c>
      <c r="P46" s="92">
        <f ca="1"/>
        <v>1</v>
      </c>
      <c r="Q46" s="92">
        <f ca="1"/>
        <v>1</v>
      </c>
      <c r="R46" s="92">
        <f ca="1"/>
        <v>1</v>
      </c>
      <c r="S46" s="92">
        <f ca="1"/>
        <v>1</v>
      </c>
      <c r="T46" s="92">
        <f ca="1"/>
        <v>0</v>
      </c>
    </row>
    <row r="47" spans="2:20" x14ac:dyDescent="0.25">
      <c r="B47" s="98" t="str">
        <v>G</v>
      </c>
      <c r="C47" s="95">
        <f ca="1"/>
        <v>6</v>
      </c>
      <c r="D47" s="76">
        <f ca="1"/>
        <v>3</v>
      </c>
      <c r="E47" s="90" t="str">
        <f ca="1"/>
        <v xml:space="preserve">6 - ⁎ ⁎ ⁎ </v>
      </c>
      <c r="F47" s="80" t="str">
        <f ca="1"/>
        <v xml:space="preserve">6 - ⁎ ⁎ ⁎ </v>
      </c>
      <c r="G47">
        <f t="shared" ca="1" si="1"/>
        <v>12</v>
      </c>
      <c r="H47" s="92">
        <f ca="1"/>
        <v>1</v>
      </c>
      <c r="I47" s="92">
        <f ca="1"/>
        <v>1</v>
      </c>
      <c r="J47" s="92">
        <f ca="1"/>
        <v>1</v>
      </c>
      <c r="K47" s="92">
        <f ca="1"/>
        <v>1</v>
      </c>
      <c r="L47" s="92">
        <f ca="1"/>
        <v>1</v>
      </c>
      <c r="M47" s="92">
        <f ca="1"/>
        <v>1</v>
      </c>
      <c r="N47" s="92">
        <f ca="1"/>
        <v>1</v>
      </c>
      <c r="O47" s="92">
        <f ca="1"/>
        <v>1</v>
      </c>
      <c r="P47" s="92">
        <f ca="1"/>
        <v>1</v>
      </c>
      <c r="Q47" s="92">
        <f ca="1"/>
        <v>1</v>
      </c>
      <c r="R47" s="92">
        <f ca="1"/>
        <v>1</v>
      </c>
      <c r="S47" s="92">
        <f ca="1"/>
        <v>1</v>
      </c>
      <c r="T47" s="92">
        <f ca="1"/>
        <v>0</v>
      </c>
    </row>
    <row r="48" spans="2:20" x14ac:dyDescent="0.25">
      <c r="B48" s="98" t="str">
        <v>H</v>
      </c>
      <c r="C48" s="95">
        <f ca="1"/>
        <v>5</v>
      </c>
      <c r="D48" s="76">
        <f ca="1"/>
        <v>4</v>
      </c>
      <c r="E48" s="90" t="str">
        <f ca="1"/>
        <v xml:space="preserve">5 - ⁎ ⁎ </v>
      </c>
      <c r="F48" s="80" t="str">
        <f ca="1"/>
        <v xml:space="preserve">5 - ⁎ ⁎ </v>
      </c>
      <c r="G48">
        <f t="shared" ca="1" si="1"/>
        <v>7</v>
      </c>
      <c r="H48" s="92">
        <f ca="1"/>
        <v>1</v>
      </c>
      <c r="I48" s="92">
        <f ca="1"/>
        <v>1</v>
      </c>
      <c r="J48" s="92">
        <f ca="1"/>
        <v>1</v>
      </c>
      <c r="K48" s="92">
        <f ca="1"/>
        <v>1</v>
      </c>
      <c r="L48" s="92">
        <f ca="1"/>
        <v>1</v>
      </c>
      <c r="M48" s="92">
        <f ca="1"/>
        <v>0</v>
      </c>
      <c r="N48" s="92">
        <f ca="1"/>
        <v>0</v>
      </c>
      <c r="O48" s="92">
        <f ca="1"/>
        <v>0</v>
      </c>
      <c r="P48" s="92">
        <f ca="1"/>
        <v>0</v>
      </c>
      <c r="Q48" s="92">
        <f ca="1"/>
        <v>1</v>
      </c>
      <c r="R48" s="92">
        <f ca="1"/>
        <v>0</v>
      </c>
      <c r="S48" s="92">
        <f ca="1"/>
        <v>1</v>
      </c>
      <c r="T48" s="92">
        <f ca="1"/>
        <v>0</v>
      </c>
    </row>
    <row r="49" spans="2:20" x14ac:dyDescent="0.25">
      <c r="B49" s="98" t="str">
        <v>I</v>
      </c>
      <c r="C49" s="95">
        <f ca="1"/>
        <v>5</v>
      </c>
      <c r="D49" s="76">
        <f ca="1"/>
        <v>4</v>
      </c>
      <c r="E49" s="90" t="str">
        <f ca="1"/>
        <v xml:space="preserve">5 - ⁎ ⁎ </v>
      </c>
      <c r="F49" s="80" t="str">
        <f ca="1"/>
        <v xml:space="preserve">5 - ⁎ ⁎ </v>
      </c>
      <c r="G49">
        <f t="shared" ca="1" si="1"/>
        <v>10</v>
      </c>
      <c r="H49" s="92">
        <f ca="1"/>
        <v>1</v>
      </c>
      <c r="I49" s="92">
        <f ca="1"/>
        <v>1</v>
      </c>
      <c r="J49" s="92">
        <f ca="1"/>
        <v>1</v>
      </c>
      <c r="K49" s="92">
        <f ca="1"/>
        <v>1</v>
      </c>
      <c r="L49" s="92">
        <f ca="1"/>
        <v>1</v>
      </c>
      <c r="M49" s="92">
        <f ca="1"/>
        <v>1</v>
      </c>
      <c r="N49" s="92">
        <f ca="1"/>
        <v>1</v>
      </c>
      <c r="O49" s="92">
        <f ca="1"/>
        <v>0</v>
      </c>
      <c r="P49" s="92">
        <f ca="1"/>
        <v>0</v>
      </c>
      <c r="Q49" s="92">
        <f ca="1"/>
        <v>1</v>
      </c>
      <c r="R49" s="92">
        <f ca="1"/>
        <v>1</v>
      </c>
      <c r="S49" s="92">
        <f ca="1"/>
        <v>1</v>
      </c>
      <c r="T49" s="92">
        <f ca="1"/>
        <v>0</v>
      </c>
    </row>
    <row r="50" spans="2:20" x14ac:dyDescent="0.25">
      <c r="B50" s="98" t="str">
        <v>J</v>
      </c>
      <c r="C50" s="95">
        <f ca="1"/>
        <v>7</v>
      </c>
      <c r="D50" s="76">
        <f ca="1"/>
        <v>2</v>
      </c>
      <c r="E50" s="90" t="str">
        <f ca="1"/>
        <v xml:space="preserve">7 - ⁎ ⁎ ⁎ ⁎ </v>
      </c>
      <c r="F50" s="80" t="str">
        <f ca="1"/>
        <v xml:space="preserve">7 - ⁎ ⁎ ⁎ ⁎ </v>
      </c>
      <c r="G50">
        <f t="shared" ca="1" si="1"/>
        <v>7</v>
      </c>
      <c r="H50" s="92">
        <f ca="1"/>
        <v>1</v>
      </c>
      <c r="I50" s="92">
        <f ca="1"/>
        <v>1</v>
      </c>
      <c r="J50" s="92">
        <f ca="1"/>
        <v>1</v>
      </c>
      <c r="K50" s="92">
        <f ca="1"/>
        <v>1</v>
      </c>
      <c r="L50" s="92">
        <f ca="1"/>
        <v>1</v>
      </c>
      <c r="M50" s="92">
        <f ca="1"/>
        <v>0</v>
      </c>
      <c r="N50" s="92">
        <f ca="1"/>
        <v>0</v>
      </c>
      <c r="O50" s="92">
        <f ca="1"/>
        <v>0</v>
      </c>
      <c r="P50" s="92">
        <f ca="1"/>
        <v>0</v>
      </c>
      <c r="Q50" s="92">
        <f ca="1"/>
        <v>1</v>
      </c>
      <c r="R50" s="92">
        <f ca="1"/>
        <v>0</v>
      </c>
      <c r="S50" s="92">
        <f ca="1"/>
        <v>1</v>
      </c>
      <c r="T50" s="92">
        <f ca="1"/>
        <v>0</v>
      </c>
    </row>
    <row r="51" spans="2:20" x14ac:dyDescent="0.25">
      <c r="B51" s="98" t="str">
        <v>K</v>
      </c>
      <c r="C51" s="95">
        <f ca="1"/>
        <v>6</v>
      </c>
      <c r="D51" s="76">
        <f ca="1"/>
        <v>3</v>
      </c>
      <c r="E51" s="90" t="str">
        <f ca="1"/>
        <v xml:space="preserve">6 - ⁎ ⁎ ⁎ </v>
      </c>
      <c r="F51" s="80" t="str">
        <f ca="1"/>
        <v xml:space="preserve">6 - ⁎ ⁎ ⁎ </v>
      </c>
      <c r="G51">
        <f t="shared" ca="1" si="1"/>
        <v>13</v>
      </c>
      <c r="H51" s="92">
        <f ca="1"/>
        <v>1</v>
      </c>
      <c r="I51" s="92">
        <f ca="1"/>
        <v>1</v>
      </c>
      <c r="J51" s="92">
        <f ca="1"/>
        <v>1</v>
      </c>
      <c r="K51" s="92">
        <f ca="1"/>
        <v>1</v>
      </c>
      <c r="L51" s="92">
        <f ca="1"/>
        <v>1</v>
      </c>
      <c r="M51" s="92">
        <f ca="1"/>
        <v>1</v>
      </c>
      <c r="N51" s="92">
        <f ca="1"/>
        <v>1</v>
      </c>
      <c r="O51" s="92">
        <f ca="1"/>
        <v>1</v>
      </c>
      <c r="P51" s="92">
        <f ca="1"/>
        <v>1</v>
      </c>
      <c r="Q51" s="92">
        <f ca="1"/>
        <v>1</v>
      </c>
      <c r="R51" s="92">
        <f ca="1"/>
        <v>1</v>
      </c>
      <c r="S51" s="92">
        <f ca="1"/>
        <v>1</v>
      </c>
      <c r="T51" s="92">
        <f ca="1"/>
        <v>1</v>
      </c>
    </row>
    <row r="52" spans="2:20" x14ac:dyDescent="0.25">
      <c r="B52" s="98" t="str">
        <v>L</v>
      </c>
      <c r="C52" s="95">
        <f ca="1"/>
        <v>7</v>
      </c>
      <c r="D52" s="76">
        <f ca="1"/>
        <v>2</v>
      </c>
      <c r="E52" s="90" t="str">
        <f ca="1"/>
        <v xml:space="preserve">7 - ⁎ ⁎ ⁎ ⁎ </v>
      </c>
      <c r="F52" s="80" t="str">
        <f ca="1"/>
        <v xml:space="preserve">7 - ⁎ ⁎ ⁎ ⁎ </v>
      </c>
    </row>
    <row r="53" spans="2:20" ht="15.75" thickBot="1" x14ac:dyDescent="0.3">
      <c r="B53" s="99" t="str">
        <v>M</v>
      </c>
      <c r="C53" s="96">
        <f ca="1"/>
        <v>4</v>
      </c>
      <c r="D53" s="77">
        <f ca="1"/>
        <v>5</v>
      </c>
      <c r="E53" s="91" t="str">
        <f ca="1"/>
        <v/>
      </c>
      <c r="F53" s="81" t="str">
        <f ca="1"/>
        <v/>
      </c>
    </row>
    <row r="55" spans="2:20" x14ac:dyDescent="0.25">
      <c r="C55" s="16" t="s">
        <v>225</v>
      </c>
      <c r="D55" s="16"/>
      <c r="E55" s="16"/>
      <c r="F55" s="16"/>
      <c r="G55">
        <f ca="1">SUM(H55:T55)</f>
        <v>1</v>
      </c>
      <c r="H55" s="92" cm="1">
        <f t="array" aca="1" ref="H55:T67" ca="1">(_xlfn.ANCHORARRAY(C5)&lt;=TRANSPOSE(_xlfn.ANCHORARRAY(C5)))/TRANSPOSE(COUNTIF(_xlfn.ANCHORARRAY(C5),_xlfn.ANCHORARRAY(C5)))</f>
        <v>0.33333333333333331</v>
      </c>
      <c r="I55" s="92">
        <f ca="1"/>
        <v>0.33333333333333331</v>
      </c>
      <c r="J55" s="92">
        <f ca="1"/>
        <v>0.33333333333333331</v>
      </c>
      <c r="K55" s="92">
        <f ca="1"/>
        <v>0</v>
      </c>
      <c r="L55" s="92">
        <f ca="1"/>
        <v>0</v>
      </c>
      <c r="M55" s="92">
        <f ca="1"/>
        <v>0</v>
      </c>
      <c r="N55" s="92">
        <f ca="1"/>
        <v>0</v>
      </c>
      <c r="O55" s="92">
        <f ca="1"/>
        <v>0</v>
      </c>
      <c r="P55" s="92">
        <f ca="1"/>
        <v>0</v>
      </c>
      <c r="Q55" s="92">
        <f ca="1"/>
        <v>0</v>
      </c>
      <c r="R55" s="92">
        <f ca="1"/>
        <v>0</v>
      </c>
      <c r="S55" s="92">
        <f ca="1"/>
        <v>0</v>
      </c>
      <c r="T55" s="92">
        <f ca="1"/>
        <v>0</v>
      </c>
    </row>
    <row r="56" spans="2:20" x14ac:dyDescent="0.25">
      <c r="C56" s="16" cm="1">
        <f t="array" ref="C56:C58">_xlfn.SEQUENCE(3)</f>
        <v>1</v>
      </c>
      <c r="D56" s="137" t="str" cm="1">
        <f t="array" aca="1" ref="D56" ca="1">_xlfn.ARRAYTOTEXT(_xlfn._xlws.FILTER(_xlfn.ANCHORARRAY($B$41),C56=_xlfn.ANCHORARRAY($D$41)))&amp;" = " &amp; _xlfn.XLOOKUP(C56,_xlfn.ANCHORARRAY($D$41),_xlfn.ANCHORARRAY($C$41))</f>
        <v>A; B; C = 9</v>
      </c>
      <c r="E56" s="137"/>
      <c r="F56" s="137"/>
      <c r="G56">
        <f t="shared" ref="G56:G67" ca="1" si="2">SUM(H56:T56)</f>
        <v>1</v>
      </c>
      <c r="H56" s="92">
        <f ca="1"/>
        <v>0.33333333333333331</v>
      </c>
      <c r="I56" s="92">
        <f ca="1"/>
        <v>0.33333333333333331</v>
      </c>
      <c r="J56" s="92">
        <f ca="1"/>
        <v>0.33333333333333331</v>
      </c>
      <c r="K56" s="92">
        <f ca="1"/>
        <v>0</v>
      </c>
      <c r="L56" s="92">
        <f ca="1"/>
        <v>0</v>
      </c>
      <c r="M56" s="92">
        <f ca="1"/>
        <v>0</v>
      </c>
      <c r="N56" s="92">
        <f ca="1"/>
        <v>0</v>
      </c>
      <c r="O56" s="92">
        <f ca="1"/>
        <v>0</v>
      </c>
      <c r="P56" s="92">
        <f ca="1"/>
        <v>0</v>
      </c>
      <c r="Q56" s="92">
        <f ca="1"/>
        <v>0</v>
      </c>
      <c r="R56" s="92">
        <f ca="1"/>
        <v>0</v>
      </c>
      <c r="S56" s="92">
        <f ca="1"/>
        <v>0</v>
      </c>
      <c r="T56" s="92">
        <f ca="1"/>
        <v>0</v>
      </c>
    </row>
    <row r="57" spans="2:20" x14ac:dyDescent="0.25">
      <c r="C57" s="16">
        <v>2</v>
      </c>
      <c r="D57" s="137" t="str" cm="1">
        <f t="array" aca="1" ref="D57" ca="1">_xlfn.ARRAYTOTEXT(_xlfn._xlws.FILTER(_xlfn.ANCHORARRAY($B$41),C57=_xlfn.ANCHORARRAY($D$41)))&amp;" = " &amp; _xlfn.XLOOKUP(C57,_xlfn.ANCHORARRAY($D$41),_xlfn.ANCHORARRAY($C$41))</f>
        <v>D; E; J; L = 7</v>
      </c>
      <c r="E57" s="137"/>
      <c r="F57" s="137"/>
      <c r="G57">
        <f t="shared" ca="1" si="2"/>
        <v>1</v>
      </c>
      <c r="H57" s="92">
        <f ca="1"/>
        <v>0.33333333333333331</v>
      </c>
      <c r="I57" s="92">
        <f ca="1"/>
        <v>0.33333333333333331</v>
      </c>
      <c r="J57" s="92">
        <f ca="1"/>
        <v>0.33333333333333331</v>
      </c>
      <c r="K57" s="92">
        <f ca="1"/>
        <v>0</v>
      </c>
      <c r="L57" s="92">
        <f ca="1"/>
        <v>0</v>
      </c>
      <c r="M57" s="92">
        <f ca="1"/>
        <v>0</v>
      </c>
      <c r="N57" s="92">
        <f ca="1"/>
        <v>0</v>
      </c>
      <c r="O57" s="92">
        <f ca="1"/>
        <v>0</v>
      </c>
      <c r="P57" s="92">
        <f ca="1"/>
        <v>0</v>
      </c>
      <c r="Q57" s="92">
        <f ca="1"/>
        <v>0</v>
      </c>
      <c r="R57" s="92">
        <f ca="1"/>
        <v>0</v>
      </c>
      <c r="S57" s="92">
        <f ca="1"/>
        <v>0</v>
      </c>
      <c r="T57" s="92">
        <f ca="1"/>
        <v>0</v>
      </c>
    </row>
    <row r="58" spans="2:20" x14ac:dyDescent="0.25">
      <c r="C58" s="16">
        <v>3</v>
      </c>
      <c r="D58" s="137" t="str" cm="1">
        <f t="array" aca="1" ref="D58" ca="1">_xlfn.ARRAYTOTEXT(_xlfn._xlws.FILTER(_xlfn.ANCHORARRAY($B$41),C58=_xlfn.ANCHORARRAY($D$41)))&amp;" = " &amp; _xlfn.XLOOKUP(C58,_xlfn.ANCHORARRAY($D$41),_xlfn.ANCHORARRAY($C$41))</f>
        <v>F; G; K = 6</v>
      </c>
      <c r="E58" s="137"/>
      <c r="F58" s="137"/>
      <c r="G58">
        <f t="shared" ca="1" si="2"/>
        <v>2</v>
      </c>
      <c r="H58" s="92">
        <f ca="1"/>
        <v>0.33333333333333331</v>
      </c>
      <c r="I58" s="92">
        <f ca="1"/>
        <v>0.33333333333333331</v>
      </c>
      <c r="J58" s="92">
        <f ca="1"/>
        <v>0.33333333333333331</v>
      </c>
      <c r="K58" s="92">
        <f ca="1"/>
        <v>0.25</v>
      </c>
      <c r="L58" s="92">
        <f ca="1"/>
        <v>0.25</v>
      </c>
      <c r="M58" s="92">
        <f ca="1"/>
        <v>0</v>
      </c>
      <c r="N58" s="92">
        <f ca="1"/>
        <v>0</v>
      </c>
      <c r="O58" s="92">
        <f ca="1"/>
        <v>0</v>
      </c>
      <c r="P58" s="92">
        <f ca="1"/>
        <v>0</v>
      </c>
      <c r="Q58" s="92">
        <f ca="1"/>
        <v>0.25</v>
      </c>
      <c r="R58" s="92">
        <f ca="1"/>
        <v>0</v>
      </c>
      <c r="S58" s="92">
        <f ca="1"/>
        <v>0.25</v>
      </c>
      <c r="T58" s="92">
        <f ca="1"/>
        <v>0</v>
      </c>
    </row>
    <row r="59" spans="2:20" x14ac:dyDescent="0.25">
      <c r="G59">
        <f t="shared" ca="1" si="2"/>
        <v>2</v>
      </c>
      <c r="H59" s="92">
        <f ca="1"/>
        <v>0.33333333333333331</v>
      </c>
      <c r="I59" s="92">
        <f ca="1"/>
        <v>0.33333333333333331</v>
      </c>
      <c r="J59" s="92">
        <f ca="1"/>
        <v>0.33333333333333331</v>
      </c>
      <c r="K59" s="92">
        <f ca="1"/>
        <v>0.25</v>
      </c>
      <c r="L59" s="92">
        <f ca="1"/>
        <v>0.25</v>
      </c>
      <c r="M59" s="92">
        <f ca="1"/>
        <v>0</v>
      </c>
      <c r="N59" s="92">
        <f ca="1"/>
        <v>0</v>
      </c>
      <c r="O59" s="92">
        <f ca="1"/>
        <v>0</v>
      </c>
      <c r="P59" s="92">
        <f ca="1"/>
        <v>0</v>
      </c>
      <c r="Q59" s="92">
        <f ca="1"/>
        <v>0.25</v>
      </c>
      <c r="R59" s="92">
        <f ca="1"/>
        <v>0</v>
      </c>
      <c r="S59" s="92">
        <f ca="1"/>
        <v>0.25</v>
      </c>
      <c r="T59" s="92">
        <f ca="1"/>
        <v>0</v>
      </c>
    </row>
    <row r="60" spans="2:20" x14ac:dyDescent="0.25">
      <c r="G60">
        <f t="shared" ca="1" si="2"/>
        <v>3</v>
      </c>
      <c r="H60" s="92">
        <f ca="1"/>
        <v>0.33333333333333331</v>
      </c>
      <c r="I60" s="92">
        <f ca="1"/>
        <v>0.33333333333333331</v>
      </c>
      <c r="J60" s="92">
        <f ca="1"/>
        <v>0.33333333333333331</v>
      </c>
      <c r="K60" s="92">
        <f ca="1"/>
        <v>0.25</v>
      </c>
      <c r="L60" s="92">
        <f ca="1"/>
        <v>0.25</v>
      </c>
      <c r="M60" s="92">
        <f ca="1"/>
        <v>0.33333333333333331</v>
      </c>
      <c r="N60" s="92">
        <f ca="1"/>
        <v>0.33333333333333331</v>
      </c>
      <c r="O60" s="92">
        <f ca="1"/>
        <v>0</v>
      </c>
      <c r="P60" s="92">
        <f ca="1"/>
        <v>0</v>
      </c>
      <c r="Q60" s="92">
        <f ca="1"/>
        <v>0.25</v>
      </c>
      <c r="R60" s="92">
        <f ca="1"/>
        <v>0.33333333333333331</v>
      </c>
      <c r="S60" s="92">
        <f ca="1"/>
        <v>0.25</v>
      </c>
      <c r="T60" s="92">
        <f ca="1"/>
        <v>0</v>
      </c>
    </row>
    <row r="61" spans="2:20" x14ac:dyDescent="0.25">
      <c r="G61">
        <f t="shared" ca="1" si="2"/>
        <v>3</v>
      </c>
      <c r="H61" s="92">
        <f ca="1"/>
        <v>0.33333333333333331</v>
      </c>
      <c r="I61" s="92">
        <f ca="1"/>
        <v>0.33333333333333331</v>
      </c>
      <c r="J61" s="92">
        <f ca="1"/>
        <v>0.33333333333333331</v>
      </c>
      <c r="K61" s="92">
        <f ca="1"/>
        <v>0.25</v>
      </c>
      <c r="L61" s="92">
        <f ca="1"/>
        <v>0.25</v>
      </c>
      <c r="M61" s="92">
        <f ca="1"/>
        <v>0.33333333333333331</v>
      </c>
      <c r="N61" s="92">
        <f ca="1"/>
        <v>0.33333333333333331</v>
      </c>
      <c r="O61" s="92">
        <f ca="1"/>
        <v>0</v>
      </c>
      <c r="P61" s="92">
        <f ca="1"/>
        <v>0</v>
      </c>
      <c r="Q61" s="92">
        <f ca="1"/>
        <v>0.25</v>
      </c>
      <c r="R61" s="92">
        <f ca="1"/>
        <v>0.33333333333333331</v>
      </c>
      <c r="S61" s="92">
        <f ca="1"/>
        <v>0.25</v>
      </c>
      <c r="T61" s="92">
        <f ca="1"/>
        <v>0</v>
      </c>
    </row>
    <row r="62" spans="2:20" x14ac:dyDescent="0.25">
      <c r="G62">
        <f t="shared" ca="1" si="2"/>
        <v>4</v>
      </c>
      <c r="H62" s="92">
        <f ca="1"/>
        <v>0.33333333333333331</v>
      </c>
      <c r="I62" s="92">
        <f ca="1"/>
        <v>0.33333333333333331</v>
      </c>
      <c r="J62" s="92">
        <f ca="1"/>
        <v>0.33333333333333331</v>
      </c>
      <c r="K62" s="92">
        <f ca="1"/>
        <v>0.25</v>
      </c>
      <c r="L62" s="92">
        <f ca="1"/>
        <v>0.25</v>
      </c>
      <c r="M62" s="92">
        <f ca="1"/>
        <v>0.33333333333333331</v>
      </c>
      <c r="N62" s="92">
        <f ca="1"/>
        <v>0.33333333333333331</v>
      </c>
      <c r="O62" s="92">
        <f ca="1"/>
        <v>0.5</v>
      </c>
      <c r="P62" s="92">
        <f ca="1"/>
        <v>0.5</v>
      </c>
      <c r="Q62" s="92">
        <f ca="1"/>
        <v>0.25</v>
      </c>
      <c r="R62" s="92">
        <f ca="1"/>
        <v>0.33333333333333331</v>
      </c>
      <c r="S62" s="92">
        <f ca="1"/>
        <v>0.25</v>
      </c>
      <c r="T62" s="92">
        <f ca="1"/>
        <v>0</v>
      </c>
    </row>
    <row r="63" spans="2:20" x14ac:dyDescent="0.25">
      <c r="G63">
        <f t="shared" ca="1" si="2"/>
        <v>4</v>
      </c>
      <c r="H63" s="92">
        <f ca="1"/>
        <v>0.33333333333333331</v>
      </c>
      <c r="I63" s="92">
        <f ca="1"/>
        <v>0.33333333333333331</v>
      </c>
      <c r="J63" s="92">
        <f ca="1"/>
        <v>0.33333333333333331</v>
      </c>
      <c r="K63" s="92">
        <f ca="1"/>
        <v>0.25</v>
      </c>
      <c r="L63" s="92">
        <f ca="1"/>
        <v>0.25</v>
      </c>
      <c r="M63" s="92">
        <f ca="1"/>
        <v>0.33333333333333331</v>
      </c>
      <c r="N63" s="92">
        <f ca="1"/>
        <v>0.33333333333333331</v>
      </c>
      <c r="O63" s="92">
        <f ca="1"/>
        <v>0.5</v>
      </c>
      <c r="P63" s="92">
        <f ca="1"/>
        <v>0.5</v>
      </c>
      <c r="Q63" s="92">
        <f ca="1"/>
        <v>0.25</v>
      </c>
      <c r="R63" s="92">
        <f ca="1"/>
        <v>0.33333333333333331</v>
      </c>
      <c r="S63" s="92">
        <f ca="1"/>
        <v>0.25</v>
      </c>
      <c r="T63" s="92">
        <f ca="1"/>
        <v>0</v>
      </c>
    </row>
    <row r="64" spans="2:20" x14ac:dyDescent="0.25">
      <c r="G64">
        <f t="shared" ca="1" si="2"/>
        <v>2</v>
      </c>
      <c r="H64" s="92">
        <f ca="1"/>
        <v>0.33333333333333331</v>
      </c>
      <c r="I64" s="92">
        <f ca="1"/>
        <v>0.33333333333333331</v>
      </c>
      <c r="J64" s="92">
        <f ca="1"/>
        <v>0.33333333333333331</v>
      </c>
      <c r="K64" s="92">
        <f ca="1"/>
        <v>0.25</v>
      </c>
      <c r="L64" s="92">
        <f ca="1"/>
        <v>0.25</v>
      </c>
      <c r="M64" s="92">
        <f ca="1"/>
        <v>0</v>
      </c>
      <c r="N64" s="92">
        <f ca="1"/>
        <v>0</v>
      </c>
      <c r="O64" s="92">
        <f ca="1"/>
        <v>0</v>
      </c>
      <c r="P64" s="92">
        <f ca="1"/>
        <v>0</v>
      </c>
      <c r="Q64" s="92">
        <f ca="1"/>
        <v>0.25</v>
      </c>
      <c r="R64" s="92">
        <f ca="1"/>
        <v>0</v>
      </c>
      <c r="S64" s="92">
        <f ca="1"/>
        <v>0.25</v>
      </c>
      <c r="T64" s="92">
        <f ca="1"/>
        <v>0</v>
      </c>
    </row>
    <row r="65" spans="7:20" x14ac:dyDescent="0.25">
      <c r="G65">
        <f t="shared" ca="1" si="2"/>
        <v>3</v>
      </c>
      <c r="H65" s="92">
        <f ca="1"/>
        <v>0.33333333333333331</v>
      </c>
      <c r="I65" s="92">
        <f ca="1"/>
        <v>0.33333333333333331</v>
      </c>
      <c r="J65" s="92">
        <f ca="1"/>
        <v>0.33333333333333331</v>
      </c>
      <c r="K65" s="92">
        <f ca="1"/>
        <v>0.25</v>
      </c>
      <c r="L65" s="92">
        <f ca="1"/>
        <v>0.25</v>
      </c>
      <c r="M65" s="92">
        <f ca="1"/>
        <v>0.33333333333333331</v>
      </c>
      <c r="N65" s="92">
        <f ca="1"/>
        <v>0.33333333333333331</v>
      </c>
      <c r="O65" s="92">
        <f ca="1"/>
        <v>0</v>
      </c>
      <c r="P65" s="92">
        <f ca="1"/>
        <v>0</v>
      </c>
      <c r="Q65" s="92">
        <f ca="1"/>
        <v>0.25</v>
      </c>
      <c r="R65" s="92">
        <f ca="1"/>
        <v>0.33333333333333331</v>
      </c>
      <c r="S65" s="92">
        <f ca="1"/>
        <v>0.25</v>
      </c>
      <c r="T65" s="92">
        <f ca="1"/>
        <v>0</v>
      </c>
    </row>
    <row r="66" spans="7:20" x14ac:dyDescent="0.25">
      <c r="G66">
        <f t="shared" ca="1" si="2"/>
        <v>2</v>
      </c>
      <c r="H66" s="92">
        <f ca="1"/>
        <v>0.33333333333333331</v>
      </c>
      <c r="I66" s="92">
        <f ca="1"/>
        <v>0.33333333333333331</v>
      </c>
      <c r="J66" s="92">
        <f ca="1"/>
        <v>0.33333333333333331</v>
      </c>
      <c r="K66" s="92">
        <f ca="1"/>
        <v>0.25</v>
      </c>
      <c r="L66" s="92">
        <f ca="1"/>
        <v>0.25</v>
      </c>
      <c r="M66" s="92">
        <f ca="1"/>
        <v>0</v>
      </c>
      <c r="N66" s="92">
        <f ca="1"/>
        <v>0</v>
      </c>
      <c r="O66" s="92">
        <f ca="1"/>
        <v>0</v>
      </c>
      <c r="P66" s="92">
        <f ca="1"/>
        <v>0</v>
      </c>
      <c r="Q66" s="92">
        <f ca="1"/>
        <v>0.25</v>
      </c>
      <c r="R66" s="92">
        <f ca="1"/>
        <v>0</v>
      </c>
      <c r="S66" s="92">
        <f ca="1"/>
        <v>0.25</v>
      </c>
      <c r="T66" s="92">
        <f ca="1"/>
        <v>0</v>
      </c>
    </row>
    <row r="67" spans="7:20" x14ac:dyDescent="0.25">
      <c r="G67">
        <f t="shared" ca="1" si="2"/>
        <v>5</v>
      </c>
      <c r="H67" s="92">
        <f ca="1"/>
        <v>0.33333333333333331</v>
      </c>
      <c r="I67" s="92">
        <f ca="1"/>
        <v>0.33333333333333331</v>
      </c>
      <c r="J67" s="92">
        <f ca="1"/>
        <v>0.33333333333333331</v>
      </c>
      <c r="K67" s="92">
        <f ca="1"/>
        <v>0.25</v>
      </c>
      <c r="L67" s="92">
        <f ca="1"/>
        <v>0.25</v>
      </c>
      <c r="M67" s="92">
        <f ca="1"/>
        <v>0.33333333333333331</v>
      </c>
      <c r="N67" s="92">
        <f ca="1"/>
        <v>0.33333333333333331</v>
      </c>
      <c r="O67" s="92">
        <f ca="1"/>
        <v>0.5</v>
      </c>
      <c r="P67" s="92">
        <f ca="1"/>
        <v>0.5</v>
      </c>
      <c r="Q67" s="92">
        <f ca="1"/>
        <v>0.25</v>
      </c>
      <c r="R67" s="92">
        <f ca="1"/>
        <v>0.33333333333333331</v>
      </c>
      <c r="S67" s="92">
        <f ca="1"/>
        <v>0.25</v>
      </c>
      <c r="T67" s="92">
        <f ca="1"/>
        <v>1</v>
      </c>
    </row>
  </sheetData>
  <mergeCells count="6">
    <mergeCell ref="D58:F58"/>
    <mergeCell ref="E4:F4"/>
    <mergeCell ref="E3:F3"/>
    <mergeCell ref="E40:F40"/>
    <mergeCell ref="D56:F56"/>
    <mergeCell ref="D57:F57"/>
  </mergeCells>
  <conditionalFormatting sqref="E5:E17">
    <cfRule type="expression" dxfId="17" priority="11">
      <formula>C5=9</formula>
    </cfRule>
    <cfRule type="expression" dxfId="16" priority="12">
      <formula>C5=1</formula>
    </cfRule>
    <cfRule type="expression" dxfId="15" priority="13">
      <formula>C5=2</formula>
    </cfRule>
    <cfRule type="expression" dxfId="14" priority="14">
      <formula>C5=3</formula>
    </cfRule>
    <cfRule type="expression" dxfId="13" priority="16">
      <formula>C5=5</formula>
    </cfRule>
    <cfRule type="expression" dxfId="12" priority="17">
      <formula>C5=6</formula>
    </cfRule>
    <cfRule type="expression" dxfId="11" priority="18">
      <formula>C5=7</formula>
    </cfRule>
    <cfRule type="expression" dxfId="10" priority="19">
      <formula>C5=8</formula>
    </cfRule>
    <cfRule type="expression" dxfId="9" priority="21">
      <formula>C5=4</formula>
    </cfRule>
  </conditionalFormatting>
  <conditionalFormatting sqref="E41:E53">
    <cfRule type="expression" dxfId="8" priority="1">
      <formula>C41=9</formula>
    </cfRule>
    <cfRule type="expression" dxfId="7" priority="2">
      <formula>C41=1</formula>
    </cfRule>
    <cfRule type="expression" dxfId="6" priority="3">
      <formula>C41=2</formula>
    </cfRule>
    <cfRule type="expression" dxfId="5" priority="4">
      <formula>C41=3</formula>
    </cfRule>
    <cfRule type="expression" dxfId="4" priority="5">
      <formula>C41=5</formula>
    </cfRule>
    <cfRule type="expression" dxfId="3" priority="6">
      <formula>C41=6</formula>
    </cfRule>
    <cfRule type="expression" dxfId="2" priority="7">
      <formula>C41=7</formula>
    </cfRule>
    <cfRule type="expression" dxfId="1" priority="8">
      <formula>C41=8</formula>
    </cfRule>
    <cfRule type="expression" dxfId="0" priority="9">
      <formula>C41=4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CE26-426B-4BC7-8616-A1978CA2B486}">
  <dimension ref="B1:M14"/>
  <sheetViews>
    <sheetView zoomScaleNormal="100" workbookViewId="0"/>
  </sheetViews>
  <sheetFormatPr defaultRowHeight="15" x14ac:dyDescent="0.25"/>
  <cols>
    <col min="2" max="2" width="10.140625" bestFit="1" customWidth="1"/>
    <col min="3" max="6" width="8.7109375" customWidth="1"/>
    <col min="8" max="8" width="11.7109375" customWidth="1"/>
    <col min="9" max="9" width="10.140625" customWidth="1"/>
  </cols>
  <sheetData>
    <row r="1" spans="2:13" x14ac:dyDescent="0.25">
      <c r="B1" s="67" t="s">
        <v>11</v>
      </c>
      <c r="C1" s="67"/>
      <c r="D1" s="67"/>
      <c r="E1" s="67"/>
      <c r="F1" s="67"/>
      <c r="G1" s="67"/>
      <c r="I1" s="141" t="s">
        <v>10</v>
      </c>
      <c r="J1" s="141"/>
    </row>
    <row r="2" spans="2:13" x14ac:dyDescent="0.25">
      <c r="B2" s="16"/>
      <c r="C2" s="16"/>
      <c r="D2" s="16"/>
      <c r="E2" s="16"/>
      <c r="F2" s="16"/>
      <c r="I2" t="s">
        <v>4</v>
      </c>
      <c r="J2" s="107" t="b" cm="1">
        <f t="array" ref="J2:J5">TRANSPOSE(_xlfn.BYCOL(B9:B14=TRANSPOSE(I2:I5),_xlfn.LAMBDA(_xlpm.r,OR(_xlpm.r))))</f>
        <v>1</v>
      </c>
    </row>
    <row r="3" spans="2:13" x14ac:dyDescent="0.25">
      <c r="B3" s="16"/>
      <c r="C3" s="16"/>
      <c r="D3" s="16"/>
      <c r="E3" s="16"/>
      <c r="F3" s="16"/>
      <c r="I3" t="s">
        <v>18</v>
      </c>
      <c r="J3" s="107" t="b">
        <v>0</v>
      </c>
    </row>
    <row r="4" spans="2:13" x14ac:dyDescent="0.25">
      <c r="B4" s="16"/>
      <c r="C4" s="16"/>
      <c r="D4" s="16"/>
      <c r="E4" s="16"/>
      <c r="F4" s="16"/>
      <c r="I4" t="s">
        <v>6</v>
      </c>
      <c r="J4" s="107" t="b">
        <v>1</v>
      </c>
    </row>
    <row r="5" spans="2:13" x14ac:dyDescent="0.25">
      <c r="B5" s="16"/>
      <c r="C5" s="16"/>
      <c r="D5" s="16"/>
      <c r="E5" s="16"/>
      <c r="F5" s="16"/>
      <c r="I5" t="s">
        <v>5</v>
      </c>
      <c r="J5" s="107" t="b">
        <v>1</v>
      </c>
    </row>
    <row r="7" spans="2:13" ht="15.75" thickBot="1" x14ac:dyDescent="0.3"/>
    <row r="8" spans="2:13" ht="15.75" thickBot="1" x14ac:dyDescent="0.3">
      <c r="B8" s="67" t="s">
        <v>9</v>
      </c>
      <c r="C8" s="106" t="s">
        <v>157</v>
      </c>
      <c r="D8" s="106" t="s">
        <v>158</v>
      </c>
      <c r="E8" s="106" t="s">
        <v>248</v>
      </c>
      <c r="F8" s="106" t="s">
        <v>174</v>
      </c>
      <c r="G8" s="106" t="s">
        <v>53</v>
      </c>
      <c r="J8" s="107" t="b">
        <f>OR(J9:J14)</f>
        <v>1</v>
      </c>
      <c r="K8" s="107" t="b">
        <f t="shared" ref="K8:M8" si="0">OR(K9:K14)</f>
        <v>0</v>
      </c>
      <c r="L8" s="107" t="b">
        <f t="shared" si="0"/>
        <v>1</v>
      </c>
      <c r="M8" s="107" t="b">
        <f t="shared" si="0"/>
        <v>1</v>
      </c>
    </row>
    <row r="9" spans="2:13" x14ac:dyDescent="0.25">
      <c r="B9" t="s">
        <v>3</v>
      </c>
      <c r="C9" s="101">
        <f t="shared" ref="C9:C14" si="1">COUNTIF($I$2:$I$5,B9)</f>
        <v>0</v>
      </c>
      <c r="D9" s="103" cm="1">
        <f t="array" ref="D9:D14">COUNTIF($I$2:$I$5,B9:B14)</f>
        <v>0</v>
      </c>
      <c r="E9" s="17" t="b">
        <f t="shared" ref="E9:E14" si="2">NOT(ISERROR(_xlfn.XMATCH(B9,$I$2:$I$5)))</f>
        <v>0</v>
      </c>
      <c r="F9" s="103" t="b" cm="1">
        <f t="array" ref="F9:F14">NOT(ISERROR(_xlfn.XMATCH(B9:B14,$I$2:$I$5)))</f>
        <v>0</v>
      </c>
      <c r="G9" s="109" t="b" cm="1">
        <f t="array" ref="G9:G14">_xlfn.BYROW(B9:B14=TRANSPOSE(I2:I5),_xlfn.LAMBDA(_xlpm.r,OR(_xlpm.r)))</f>
        <v>0</v>
      </c>
      <c r="I9" s="108" t="b">
        <f>OR(J9:M9)</f>
        <v>0</v>
      </c>
      <c r="J9" s="92" t="b" cm="1">
        <f t="array" ref="J9:M14">B9:B14=TRANSPOSE(I2:I5)</f>
        <v>0</v>
      </c>
      <c r="K9" s="92" t="b">
        <v>0</v>
      </c>
      <c r="L9" s="92" t="b">
        <v>0</v>
      </c>
      <c r="M9" s="92" t="b">
        <v>0</v>
      </c>
    </row>
    <row r="10" spans="2:13" x14ac:dyDescent="0.25">
      <c r="B10" t="s">
        <v>4</v>
      </c>
      <c r="C10" s="101">
        <f t="shared" si="1"/>
        <v>1</v>
      </c>
      <c r="D10" s="104">
        <v>1</v>
      </c>
      <c r="E10" s="17" t="b">
        <f t="shared" si="2"/>
        <v>1</v>
      </c>
      <c r="F10" s="104" t="b">
        <v>1</v>
      </c>
      <c r="G10" s="109" t="b">
        <v>1</v>
      </c>
      <c r="I10" s="108" t="b">
        <f t="shared" ref="I10:I14" si="3">OR(J10:M10)</f>
        <v>1</v>
      </c>
      <c r="J10" s="92" t="b">
        <v>1</v>
      </c>
      <c r="K10" s="92" t="b">
        <v>0</v>
      </c>
      <c r="L10" s="92" t="b">
        <v>0</v>
      </c>
      <c r="M10" s="92" t="b">
        <v>0</v>
      </c>
    </row>
    <row r="11" spans="2:13" x14ac:dyDescent="0.25">
      <c r="B11" t="s">
        <v>5</v>
      </c>
      <c r="C11" s="101">
        <f t="shared" si="1"/>
        <v>1</v>
      </c>
      <c r="D11" s="104">
        <v>1</v>
      </c>
      <c r="E11" s="17" t="b">
        <f t="shared" si="2"/>
        <v>1</v>
      </c>
      <c r="F11" s="104" t="b">
        <v>1</v>
      </c>
      <c r="G11" s="109" t="b">
        <v>1</v>
      </c>
      <c r="I11" s="108" t="b">
        <f t="shared" si="3"/>
        <v>1</v>
      </c>
      <c r="J11" s="92" t="b">
        <v>0</v>
      </c>
      <c r="K11" s="92" t="b">
        <v>0</v>
      </c>
      <c r="L11" s="92" t="b">
        <v>0</v>
      </c>
      <c r="M11" s="92" t="b">
        <v>1</v>
      </c>
    </row>
    <row r="12" spans="2:13" x14ac:dyDescent="0.25">
      <c r="B12" t="s">
        <v>6</v>
      </c>
      <c r="C12" s="101">
        <f t="shared" si="1"/>
        <v>1</v>
      </c>
      <c r="D12" s="104">
        <v>1</v>
      </c>
      <c r="E12" s="17" t="b">
        <f t="shared" si="2"/>
        <v>1</v>
      </c>
      <c r="F12" s="104" t="b">
        <v>1</v>
      </c>
      <c r="G12" s="109" t="b">
        <v>1</v>
      </c>
      <c r="I12" s="108" t="b">
        <f t="shared" si="3"/>
        <v>1</v>
      </c>
      <c r="J12" s="92" t="b">
        <v>0</v>
      </c>
      <c r="K12" s="92" t="b">
        <v>0</v>
      </c>
      <c r="L12" s="92" t="b">
        <v>1</v>
      </c>
      <c r="M12" s="92" t="b">
        <v>0</v>
      </c>
    </row>
    <row r="13" spans="2:13" x14ac:dyDescent="0.25">
      <c r="B13" t="s">
        <v>7</v>
      </c>
      <c r="C13" s="101">
        <f t="shared" si="1"/>
        <v>0</v>
      </c>
      <c r="D13" s="104">
        <v>0</v>
      </c>
      <c r="E13" s="17" t="b">
        <f t="shared" si="2"/>
        <v>0</v>
      </c>
      <c r="F13" s="104" t="b">
        <v>0</v>
      </c>
      <c r="G13" s="109" t="b">
        <v>0</v>
      </c>
      <c r="I13" s="108" t="b">
        <f t="shared" si="3"/>
        <v>0</v>
      </c>
      <c r="J13" s="92" t="b">
        <v>0</v>
      </c>
      <c r="K13" s="92" t="b">
        <v>0</v>
      </c>
      <c r="L13" s="92" t="b">
        <v>0</v>
      </c>
      <c r="M13" s="92" t="b">
        <v>0</v>
      </c>
    </row>
    <row r="14" spans="2:13" ht="15.75" thickBot="1" x14ac:dyDescent="0.3">
      <c r="B14" t="s">
        <v>8</v>
      </c>
      <c r="C14" s="102">
        <f t="shared" si="1"/>
        <v>0</v>
      </c>
      <c r="D14" s="105">
        <v>0</v>
      </c>
      <c r="E14" s="34" t="b">
        <f t="shared" si="2"/>
        <v>0</v>
      </c>
      <c r="F14" s="105" t="b">
        <v>0</v>
      </c>
      <c r="G14" s="110" t="b">
        <v>0</v>
      </c>
      <c r="I14" s="108" t="b">
        <f t="shared" si="3"/>
        <v>0</v>
      </c>
      <c r="J14" s="92" t="b">
        <v>0</v>
      </c>
      <c r="K14" s="92" t="b">
        <v>0</v>
      </c>
      <c r="L14" s="92" t="b">
        <v>0</v>
      </c>
      <c r="M14" s="92" t="b">
        <v>0</v>
      </c>
    </row>
  </sheetData>
  <mergeCells count="1">
    <mergeCell ref="I1:J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22619-6FBA-473C-8874-6552F4544A0C}">
  <dimension ref="C2:K22"/>
  <sheetViews>
    <sheetView zoomScaleNormal="100" workbookViewId="0"/>
  </sheetViews>
  <sheetFormatPr defaultRowHeight="15" x14ac:dyDescent="0.25"/>
  <cols>
    <col min="3" max="3" width="14.140625" customWidth="1"/>
    <col min="4" max="4" width="8.5703125" customWidth="1"/>
    <col min="5" max="5" width="15.7109375" customWidth="1"/>
    <col min="7" max="7" width="9.85546875" bestFit="1" customWidth="1"/>
    <col min="8" max="8" width="24.42578125" customWidth="1"/>
  </cols>
  <sheetData>
    <row r="2" spans="3:11" x14ac:dyDescent="0.25">
      <c r="C2" t="s">
        <v>26</v>
      </c>
      <c r="E2" t="s">
        <v>25</v>
      </c>
      <c r="H2" s="46" t="s">
        <v>50</v>
      </c>
      <c r="K2" t="s">
        <v>176</v>
      </c>
    </row>
    <row r="3" spans="3:11" x14ac:dyDescent="0.25">
      <c r="C3" t="s">
        <v>24</v>
      </c>
      <c r="E3" t="s">
        <v>24</v>
      </c>
      <c r="H3" s="66" t="s">
        <v>22</v>
      </c>
      <c r="K3" cm="1">
        <f t="array" ref="K3:K6">COUNTIF(Zoznam2[dáta],Zoznam1[dáta])</f>
        <v>0</v>
      </c>
    </row>
    <row r="4" spans="3:11" x14ac:dyDescent="0.25">
      <c r="C4" t="s">
        <v>3</v>
      </c>
      <c r="E4" t="s">
        <v>23</v>
      </c>
      <c r="H4" t="str" cm="1">
        <f t="array" ref="H4:H6">_xlfn._xlws.FILTER(Zoznam1[dáta],COUNTIF(Zoznam2[dáta],Zoznam1[dáta]))</f>
        <v>Janka</v>
      </c>
      <c r="K4">
        <v>1</v>
      </c>
    </row>
    <row r="5" spans="3:11" x14ac:dyDescent="0.25">
      <c r="C5" t="s">
        <v>4</v>
      </c>
      <c r="E5" t="s">
        <v>3</v>
      </c>
      <c r="H5" t="str">
        <v>Julka</v>
      </c>
      <c r="K5">
        <v>1</v>
      </c>
    </row>
    <row r="6" spans="3:11" x14ac:dyDescent="0.25">
      <c r="C6" t="s">
        <v>5</v>
      </c>
      <c r="E6" t="s">
        <v>6</v>
      </c>
      <c r="H6" t="str">
        <v>Danka</v>
      </c>
      <c r="K6">
        <v>1</v>
      </c>
    </row>
    <row r="7" spans="3:11" x14ac:dyDescent="0.25">
      <c r="C7" t="s">
        <v>21</v>
      </c>
      <c r="E7" t="s">
        <v>4</v>
      </c>
    </row>
    <row r="8" spans="3:11" x14ac:dyDescent="0.25">
      <c r="C8" t="s">
        <v>6</v>
      </c>
    </row>
    <row r="10" spans="3:11" x14ac:dyDescent="0.25">
      <c r="H10" s="46" t="s">
        <v>51</v>
      </c>
    </row>
    <row r="11" spans="3:11" x14ac:dyDescent="0.25">
      <c r="H11" t="str" cm="1">
        <f t="array" ref="H11:H13">_xlfn._xlws.FILTER(Zoznam1[dáta],ISNUMBER(_xlfn.XMATCH(Zoznam1[dáta],Zoznam2[dáta])))</f>
        <v>Janka</v>
      </c>
    </row>
    <row r="12" spans="3:11" x14ac:dyDescent="0.25">
      <c r="H12" t="str">
        <v>Julka</v>
      </c>
    </row>
    <row r="13" spans="3:11" x14ac:dyDescent="0.25">
      <c r="H13" t="str">
        <v>Danka</v>
      </c>
    </row>
    <row r="15" spans="3:11" x14ac:dyDescent="0.25">
      <c r="G15" s="16" t="s">
        <v>196</v>
      </c>
    </row>
    <row r="16" spans="3:11" x14ac:dyDescent="0.25">
      <c r="H16" t="s">
        <v>26</v>
      </c>
      <c r="I16" t="s">
        <v>25</v>
      </c>
    </row>
    <row r="17" spans="7:9" x14ac:dyDescent="0.25">
      <c r="H17" t="str" cm="1">
        <f t="array" ref="H17:H18">_xlfn._xlws.FILTER(Zoznam2[dáta],ISNA(_xlfn.XMATCH(Zoznam2[dáta],Zoznam1[dáta])))</f>
        <v>Majka</v>
      </c>
      <c r="I17" t="str" cm="1">
        <f t="array" ref="I17">_xlfn._xlws.FILTER(Zoznam1[dáta],ISNA(_xlfn.XMATCH(Zoznam1[dáta],Zoznam2[dáta])))</f>
        <v>Anežka</v>
      </c>
    </row>
    <row r="18" spans="7:9" x14ac:dyDescent="0.25">
      <c r="H18" t="str">
        <v>Lenka</v>
      </c>
    </row>
    <row r="20" spans="7:9" x14ac:dyDescent="0.25">
      <c r="G20" t="s">
        <v>1</v>
      </c>
      <c r="H20" t="str" cm="1">
        <f t="array" ref="H20:H22">_xlfn.VSTACK(_xlfn._xlws.FILTER(Zoznam2[dáta],ISNA(_xlfn.XMATCH(Zoznam2[dáta],Zoznam1[dáta]))),_xlfn._xlws.FILTER(Zoznam1[dáta],ISNA(_xlfn.XMATCH(Zoznam1[dáta],Zoznam2[dáta]))))</f>
        <v>Majka</v>
      </c>
    </row>
    <row r="21" spans="7:9" x14ac:dyDescent="0.25">
      <c r="H21" t="str">
        <v>Lenka</v>
      </c>
    </row>
    <row r="22" spans="7:9" x14ac:dyDescent="0.25">
      <c r="H22" t="str">
        <v>Anežka</v>
      </c>
    </row>
  </sheetData>
  <phoneticPr fontId="1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FBF09-CF1D-48F8-B3C4-A261E15C9F40}">
  <dimension ref="A3:H36"/>
  <sheetViews>
    <sheetView workbookViewId="0"/>
  </sheetViews>
  <sheetFormatPr defaultRowHeight="15" x14ac:dyDescent="0.25"/>
  <cols>
    <col min="4" max="4" width="11.7109375" customWidth="1"/>
    <col min="8" max="8" width="20.28515625" customWidth="1"/>
  </cols>
  <sheetData>
    <row r="3" spans="1:8" x14ac:dyDescent="0.25">
      <c r="B3" s="15">
        <v>30</v>
      </c>
      <c r="C3" t="s">
        <v>194</v>
      </c>
    </row>
    <row r="4" spans="1:8" x14ac:dyDescent="0.25">
      <c r="A4" t="s">
        <v>192</v>
      </c>
      <c r="B4" s="15">
        <v>33</v>
      </c>
    </row>
    <row r="5" spans="1:8" x14ac:dyDescent="0.25">
      <c r="A5" t="s">
        <v>193</v>
      </c>
      <c r="B5" s="15">
        <v>66</v>
      </c>
    </row>
    <row r="6" spans="1:8" x14ac:dyDescent="0.25">
      <c r="H6" s="66" t="s">
        <v>195</v>
      </c>
    </row>
    <row r="7" spans="1:8" x14ac:dyDescent="0.25">
      <c r="C7" cm="1">
        <f t="array" aca="1" ref="C7:C36" ca="1">_xlfn._xlws.SORT(_xlfn.RANDARRAY(B3,,B4,B5,TRUE))</f>
        <v>33</v>
      </c>
      <c r="H7" cm="1">
        <f t="array" aca="1" ref="H7:H18" ca="1">_xlfn._xlws.SORT(_xlfn.UNIQUE(_xlfn.VSTACK(_xlfn.SEQUENCE(B5-B4+1,,B4),_xlfn.ANCHORARRAY(C7)),,1))</f>
        <v>36</v>
      </c>
    </row>
    <row r="8" spans="1:8" x14ac:dyDescent="0.25">
      <c r="C8">
        <f ca="1"/>
        <v>34</v>
      </c>
      <c r="H8">
        <f ca="1"/>
        <v>37</v>
      </c>
    </row>
    <row r="9" spans="1:8" x14ac:dyDescent="0.25">
      <c r="C9">
        <f ca="1"/>
        <v>35</v>
      </c>
      <c r="H9">
        <f ca="1"/>
        <v>38</v>
      </c>
    </row>
    <row r="10" spans="1:8" x14ac:dyDescent="0.25">
      <c r="C10">
        <f ca="1"/>
        <v>39</v>
      </c>
      <c r="H10">
        <f ca="1"/>
        <v>40</v>
      </c>
    </row>
    <row r="11" spans="1:8" x14ac:dyDescent="0.25">
      <c r="C11">
        <f ca="1"/>
        <v>41</v>
      </c>
      <c r="H11">
        <f ca="1"/>
        <v>43</v>
      </c>
    </row>
    <row r="12" spans="1:8" x14ac:dyDescent="0.25">
      <c r="C12">
        <f ca="1"/>
        <v>42</v>
      </c>
      <c r="H12">
        <f ca="1"/>
        <v>47</v>
      </c>
    </row>
    <row r="13" spans="1:8" x14ac:dyDescent="0.25">
      <c r="C13">
        <f ca="1"/>
        <v>44</v>
      </c>
      <c r="H13">
        <f ca="1"/>
        <v>55</v>
      </c>
    </row>
    <row r="14" spans="1:8" x14ac:dyDescent="0.25">
      <c r="C14">
        <f ca="1"/>
        <v>45</v>
      </c>
      <c r="H14">
        <f ca="1"/>
        <v>58</v>
      </c>
    </row>
    <row r="15" spans="1:8" x14ac:dyDescent="0.25">
      <c r="C15">
        <f ca="1"/>
        <v>46</v>
      </c>
      <c r="H15">
        <f ca="1"/>
        <v>59</v>
      </c>
    </row>
    <row r="16" spans="1:8" x14ac:dyDescent="0.25">
      <c r="C16">
        <f ca="1"/>
        <v>48</v>
      </c>
      <c r="H16">
        <f ca="1"/>
        <v>61</v>
      </c>
    </row>
    <row r="17" spans="3:8" x14ac:dyDescent="0.25">
      <c r="C17">
        <f ca="1"/>
        <v>48</v>
      </c>
      <c r="H17">
        <f ca="1"/>
        <v>62</v>
      </c>
    </row>
    <row r="18" spans="3:8" x14ac:dyDescent="0.25">
      <c r="C18">
        <f ca="1"/>
        <v>49</v>
      </c>
      <c r="H18">
        <f ca="1"/>
        <v>64</v>
      </c>
    </row>
    <row r="19" spans="3:8" x14ac:dyDescent="0.25">
      <c r="C19">
        <f ca="1"/>
        <v>49</v>
      </c>
    </row>
    <row r="20" spans="3:8" x14ac:dyDescent="0.25">
      <c r="C20">
        <f ca="1"/>
        <v>50</v>
      </c>
    </row>
    <row r="21" spans="3:8" x14ac:dyDescent="0.25">
      <c r="C21">
        <f ca="1"/>
        <v>50</v>
      </c>
    </row>
    <row r="22" spans="3:8" x14ac:dyDescent="0.25">
      <c r="C22">
        <f ca="1"/>
        <v>50</v>
      </c>
    </row>
    <row r="23" spans="3:8" x14ac:dyDescent="0.25">
      <c r="C23">
        <f ca="1"/>
        <v>50</v>
      </c>
    </row>
    <row r="24" spans="3:8" x14ac:dyDescent="0.25">
      <c r="C24">
        <f ca="1"/>
        <v>51</v>
      </c>
    </row>
    <row r="25" spans="3:8" x14ac:dyDescent="0.25">
      <c r="C25">
        <f ca="1"/>
        <v>52</v>
      </c>
    </row>
    <row r="26" spans="3:8" x14ac:dyDescent="0.25">
      <c r="C26">
        <f ca="1"/>
        <v>52</v>
      </c>
    </row>
    <row r="27" spans="3:8" x14ac:dyDescent="0.25">
      <c r="C27">
        <f ca="1"/>
        <v>53</v>
      </c>
    </row>
    <row r="28" spans="3:8" x14ac:dyDescent="0.25">
      <c r="C28">
        <f ca="1"/>
        <v>54</v>
      </c>
    </row>
    <row r="29" spans="3:8" x14ac:dyDescent="0.25">
      <c r="C29">
        <f ca="1"/>
        <v>54</v>
      </c>
    </row>
    <row r="30" spans="3:8" x14ac:dyDescent="0.25">
      <c r="C30">
        <f ca="1"/>
        <v>56</v>
      </c>
    </row>
    <row r="31" spans="3:8" x14ac:dyDescent="0.25">
      <c r="C31">
        <f ca="1"/>
        <v>56</v>
      </c>
    </row>
    <row r="32" spans="3:8" x14ac:dyDescent="0.25">
      <c r="C32">
        <f ca="1"/>
        <v>57</v>
      </c>
    </row>
    <row r="33" spans="3:3" x14ac:dyDescent="0.25">
      <c r="C33">
        <f ca="1"/>
        <v>60</v>
      </c>
    </row>
    <row r="34" spans="3:3" x14ac:dyDescent="0.25">
      <c r="C34">
        <f ca="1"/>
        <v>63</v>
      </c>
    </row>
    <row r="35" spans="3:3" x14ac:dyDescent="0.25">
      <c r="C35">
        <f ca="1"/>
        <v>65</v>
      </c>
    </row>
    <row r="36" spans="3:3" x14ac:dyDescent="0.25">
      <c r="C36">
        <f ca="1"/>
        <v>66</v>
      </c>
    </row>
  </sheetData>
  <dataValidations count="2">
    <dataValidation type="whole" operator="lessThan" allowBlank="1" showInputMessage="1" showErrorMessage="1" errorTitle="chyba" error="celé číslo menšie ako &quot;po&quot;" sqref="B4" xr:uid="{01C9A3B8-E4E0-4BC5-B24F-5E82E3790A04}">
      <formula1>B5</formula1>
    </dataValidation>
    <dataValidation type="whole" operator="greaterThan" allowBlank="1" showInputMessage="1" showErrorMessage="1" errorTitle="Chyba" error="Celé číslo väčšie ako &quot;od&quot;." sqref="B5" xr:uid="{AE24E0DB-CC6C-4C72-B62C-2DDA60847E1B}">
      <formula1>B4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B875C-8646-4848-A0BF-73755E891F98}">
  <dimension ref="B2:I17"/>
  <sheetViews>
    <sheetView workbookViewId="0"/>
  </sheetViews>
  <sheetFormatPr defaultRowHeight="15" x14ac:dyDescent="0.25"/>
  <cols>
    <col min="5" max="5" width="18.28515625" bestFit="1" customWidth="1"/>
    <col min="7" max="7" width="18.7109375" bestFit="1" customWidth="1"/>
    <col min="9" max="9" width="18.42578125" bestFit="1" customWidth="1"/>
  </cols>
  <sheetData>
    <row r="2" spans="2:9" x14ac:dyDescent="0.25">
      <c r="B2" t="s">
        <v>3</v>
      </c>
      <c r="E2" s="66" t="s">
        <v>183</v>
      </c>
      <c r="G2" s="66" t="s">
        <v>184</v>
      </c>
    </row>
    <row r="3" spans="2:9" x14ac:dyDescent="0.25">
      <c r="B3" t="s">
        <v>4</v>
      </c>
      <c r="E3" t="str" cm="1">
        <f t="array" ref="E3:E9">_xlfn.UNIQUE(B2:B12)</f>
        <v>Janka</v>
      </c>
      <c r="G3" t="str" cm="1">
        <f t="array" ref="G3:G6">_xlfn.UNIQUE(B2:B12,,TRUE)</f>
        <v>Danka</v>
      </c>
    </row>
    <row r="4" spans="2:9" x14ac:dyDescent="0.25">
      <c r="B4" t="s">
        <v>5</v>
      </c>
      <c r="E4" t="str">
        <v>Danka</v>
      </c>
      <c r="G4" t="str">
        <v>Elenka</v>
      </c>
    </row>
    <row r="5" spans="2:9" x14ac:dyDescent="0.25">
      <c r="B5" t="s">
        <v>3</v>
      </c>
      <c r="E5" t="str">
        <v>Majka</v>
      </c>
      <c r="G5" t="str">
        <v>Ivka</v>
      </c>
    </row>
    <row r="6" spans="2:9" x14ac:dyDescent="0.25">
      <c r="B6" t="s">
        <v>180</v>
      </c>
      <c r="E6" t="str">
        <v>Erika</v>
      </c>
      <c r="G6" t="str">
        <v>Božka</v>
      </c>
    </row>
    <row r="7" spans="2:9" x14ac:dyDescent="0.25">
      <c r="B7" t="s">
        <v>180</v>
      </c>
      <c r="E7" t="str">
        <v>Elenka</v>
      </c>
    </row>
    <row r="8" spans="2:9" x14ac:dyDescent="0.25">
      <c r="B8" t="s">
        <v>180</v>
      </c>
      <c r="E8" t="str">
        <v>Ivka</v>
      </c>
    </row>
    <row r="9" spans="2:9" x14ac:dyDescent="0.25">
      <c r="B9" t="s">
        <v>5</v>
      </c>
      <c r="E9" t="str">
        <v>Božka</v>
      </c>
    </row>
    <row r="10" spans="2:9" x14ac:dyDescent="0.25">
      <c r="B10" t="s">
        <v>181</v>
      </c>
    </row>
    <row r="11" spans="2:9" x14ac:dyDescent="0.25">
      <c r="B11" t="s">
        <v>8</v>
      </c>
    </row>
    <row r="12" spans="2:9" x14ac:dyDescent="0.25">
      <c r="B12" t="s">
        <v>182</v>
      </c>
    </row>
    <row r="13" spans="2:9" x14ac:dyDescent="0.25">
      <c r="E13" s="46" t="s">
        <v>50</v>
      </c>
      <c r="G13" s="46" t="s">
        <v>173</v>
      </c>
      <c r="I13" s="46" t="s">
        <v>174</v>
      </c>
    </row>
    <row r="14" spans="2:9" x14ac:dyDescent="0.25">
      <c r="E14" s="66" t="s">
        <v>185</v>
      </c>
      <c r="G14" s="66" t="s">
        <v>185</v>
      </c>
      <c r="I14" s="66" t="s">
        <v>185</v>
      </c>
    </row>
    <row r="15" spans="2:9" x14ac:dyDescent="0.25">
      <c r="E15" t="str" cm="1">
        <f t="array" ref="E15:E17">_xlfn.UNIQUE(_xlfn.VSTACK(_xlfn.UNIQUE(B2:B12),_xlfn.UNIQUE(B2:B12,,TRUE)),,TRUE)</f>
        <v>Janka</v>
      </c>
      <c r="G15" t="str" cm="1">
        <f t="array" ref="G15:G17">_xlfn.UNIQUE(_xlfn._xlws.FILTER(B2:B12,COUNTIF(B2:B12,B2:B12)-1))</f>
        <v>Janka</v>
      </c>
      <c r="I15" t="str" cm="1">
        <f t="array" ref="I15:I17">_xlfn.UNIQUE(_xlfn._xlws.FILTER(B2:B12,COUNTIF(B2:B12,B2:B12)&gt;1))</f>
        <v>Janka</v>
      </c>
    </row>
    <row r="16" spans="2:9" x14ac:dyDescent="0.25">
      <c r="E16" t="str">
        <v>Majka</v>
      </c>
      <c r="G16" t="str">
        <v>Majka</v>
      </c>
      <c r="I16" t="str">
        <v>Majka</v>
      </c>
    </row>
    <row r="17" spans="5:9" x14ac:dyDescent="0.25">
      <c r="E17" t="str">
        <v>Erika</v>
      </c>
      <c r="G17" t="str">
        <v>Erika</v>
      </c>
      <c r="I17" t="str">
        <v>Erika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1367-02B1-4D3D-AB3B-9F72358D68DF}">
  <dimension ref="B1:O32"/>
  <sheetViews>
    <sheetView topLeftCell="A7" zoomScaleNormal="100" workbookViewId="0"/>
  </sheetViews>
  <sheetFormatPr defaultRowHeight="15" x14ac:dyDescent="0.25"/>
  <cols>
    <col min="2" max="2" width="11.28515625" customWidth="1"/>
    <col min="3" max="3" width="4.7109375" customWidth="1"/>
    <col min="4" max="4" width="13.42578125" customWidth="1"/>
    <col min="7" max="7" width="17.28515625" bestFit="1" customWidth="1"/>
    <col min="9" max="9" width="17.28515625" bestFit="1" customWidth="1"/>
    <col min="10" max="10" width="13.140625" customWidth="1"/>
    <col min="11" max="12" width="15.42578125" bestFit="1" customWidth="1"/>
    <col min="13" max="13" width="14.42578125" bestFit="1" customWidth="1"/>
    <col min="14" max="14" width="17.28515625" bestFit="1" customWidth="1"/>
    <col min="15" max="15" width="17" bestFit="1" customWidth="1"/>
  </cols>
  <sheetData>
    <row r="1" spans="2:15" x14ac:dyDescent="0.25">
      <c r="B1" t="s">
        <v>201</v>
      </c>
      <c r="D1" t="s">
        <v>202</v>
      </c>
      <c r="G1" s="46" t="s">
        <v>50</v>
      </c>
      <c r="I1" s="46" t="s">
        <v>51</v>
      </c>
      <c r="K1" s="46" t="s">
        <v>53</v>
      </c>
    </row>
    <row r="2" spans="2:15" x14ac:dyDescent="0.25">
      <c r="B2" s="17" t="s">
        <v>209</v>
      </c>
      <c r="C2" s="17"/>
      <c r="D2" s="17" t="s">
        <v>209</v>
      </c>
      <c r="G2" s="66" t="s">
        <v>214</v>
      </c>
      <c r="I2" s="66" t="s">
        <v>215</v>
      </c>
      <c r="K2" s="142" t="s">
        <v>216</v>
      </c>
      <c r="L2" s="142"/>
      <c r="M2" s="142"/>
      <c r="N2" s="142"/>
    </row>
    <row r="3" spans="2:15" x14ac:dyDescent="0.25">
      <c r="B3" t="s">
        <v>197</v>
      </c>
      <c r="D3" t="s">
        <v>198</v>
      </c>
      <c r="G3" t="str" cm="1">
        <f t="array" ref="G3:G32">_xlfn.TOCOL(_xlfn.MAKEARRAY(ROWS(On[Meno]),ROWS(Ona[Meno]),_xlfn.LAMBDA(_xlpm.a,_xlpm.b,INDEX(On[Meno],_xlpm.a)&amp;" ❤ " &amp;INDEX(Ona[Meno],_xlpm.b))))</f>
        <v>Rómeo ❤ Júlia</v>
      </c>
      <c r="I3" t="str" cm="1">
        <f t="array" ref="I3:I32">_xlfn.LET(_xlpm.dim,_xlfn.SEQUENCE(ROWS(On[Meno])*ROWS(Ona[Meno]))-1,
INDEX(On[Meno],(INT(_xlpm.dim/ROWS(Ona[Meno]))+1))
&amp;" ❤ "&amp;
INDEX(Ona[Meno],MOD(_xlpm.dim,ROWS(Ona[Meno]))+1))</f>
        <v>Rómeo ❤ Júlia</v>
      </c>
      <c r="K3" t="str" cm="1">
        <f t="array" ref="K3:O8">On[Meno]&amp;" ❤ " &amp;TRANSPOSE(Ona[Meno])</f>
        <v>Rómeo ❤ Júlia</v>
      </c>
      <c r="L3" t="str">
        <v>Rómeo ❤ Amy</v>
      </c>
      <c r="M3" t="str">
        <v>Rómeo ❤ Eva</v>
      </c>
      <c r="N3" t="str">
        <v>Rómeo ❤ Barbie</v>
      </c>
      <c r="O3" t="str">
        <v>Rómeo ❤ Marge</v>
      </c>
    </row>
    <row r="4" spans="2:15" x14ac:dyDescent="0.25">
      <c r="B4" t="s">
        <v>200</v>
      </c>
      <c r="D4" t="s">
        <v>199</v>
      </c>
      <c r="G4" t="str">
        <v>Rómeo ❤ Amy</v>
      </c>
      <c r="I4" t="str">
        <v>Rómeo ❤ Amy</v>
      </c>
      <c r="K4" t="str">
        <v>Sheldon ❤ Júlia</v>
      </c>
      <c r="L4" t="str">
        <v>Sheldon ❤ Amy</v>
      </c>
      <c r="M4" t="str">
        <v>Sheldon ❤ Eva</v>
      </c>
      <c r="N4" t="str">
        <v>Sheldon ❤ Barbie</v>
      </c>
      <c r="O4" t="str">
        <v>Sheldon ❤ Marge</v>
      </c>
    </row>
    <row r="5" spans="2:15" x14ac:dyDescent="0.25">
      <c r="B5" t="s">
        <v>203</v>
      </c>
      <c r="D5" t="s">
        <v>204</v>
      </c>
      <c r="G5" t="str">
        <v>Rómeo ❤ Eva</v>
      </c>
      <c r="I5" t="str">
        <v>Rómeo ❤ Eva</v>
      </c>
      <c r="K5" t="str">
        <v>Adam ❤ Júlia</v>
      </c>
      <c r="L5" t="str">
        <v>Adam ❤ Amy</v>
      </c>
      <c r="M5" t="str">
        <v>Adam ❤ Eva</v>
      </c>
      <c r="N5" t="str">
        <v>Adam ❤ Barbie</v>
      </c>
      <c r="O5" t="str">
        <v>Adam ❤ Marge</v>
      </c>
    </row>
    <row r="6" spans="2:15" x14ac:dyDescent="0.25">
      <c r="B6" t="s">
        <v>205</v>
      </c>
      <c r="D6" t="s">
        <v>206</v>
      </c>
      <c r="G6" t="str">
        <v>Rómeo ❤ Barbie</v>
      </c>
      <c r="I6" t="str">
        <v>Rómeo ❤ Barbie</v>
      </c>
      <c r="K6" t="str">
        <v>Ken ❤ Júlia</v>
      </c>
      <c r="L6" t="str">
        <v>Ken ❤ Amy</v>
      </c>
      <c r="M6" t="str">
        <v>Ken ❤ Eva</v>
      </c>
      <c r="N6" t="str">
        <v>Ken ❤ Barbie</v>
      </c>
      <c r="O6" t="str">
        <v>Ken ❤ Marge</v>
      </c>
    </row>
    <row r="7" spans="2:15" x14ac:dyDescent="0.25">
      <c r="B7" t="s">
        <v>207</v>
      </c>
      <c r="D7" t="s">
        <v>208</v>
      </c>
      <c r="G7" t="str">
        <v>Rómeo ❤ Marge</v>
      </c>
      <c r="I7" t="str">
        <v>Rómeo ❤ Marge</v>
      </c>
      <c r="K7" t="str">
        <v>Homer ❤ Júlia</v>
      </c>
      <c r="L7" t="str">
        <v>Homer ❤ Amy</v>
      </c>
      <c r="M7" t="str">
        <v>Homer ❤ Eva</v>
      </c>
      <c r="N7" t="str">
        <v>Homer ❤ Barbie</v>
      </c>
      <c r="O7" t="str">
        <v>Homer ❤ Marge</v>
      </c>
    </row>
    <row r="8" spans="2:15" x14ac:dyDescent="0.25">
      <c r="B8" t="s">
        <v>210</v>
      </c>
      <c r="G8" t="str">
        <v>Sheldon ❤ Júlia</v>
      </c>
      <c r="I8" t="str">
        <v>Sheldon ❤ Júlia</v>
      </c>
      <c r="K8" t="str">
        <v>E.T. ❤ Júlia</v>
      </c>
      <c r="L8" t="str">
        <v>E.T. ❤ Amy</v>
      </c>
      <c r="M8" t="str">
        <v>E.T. ❤ Eva</v>
      </c>
      <c r="N8" t="str">
        <v>E.T. ❤ Barbie</v>
      </c>
      <c r="O8" t="str">
        <v>E.T. ❤ Marge</v>
      </c>
    </row>
    <row r="9" spans="2:15" x14ac:dyDescent="0.25">
      <c r="G9" t="str">
        <v>Sheldon ❤ Amy</v>
      </c>
      <c r="I9" t="str">
        <v>Sheldon ❤ Amy</v>
      </c>
    </row>
    <row r="10" spans="2:15" x14ac:dyDescent="0.25">
      <c r="G10" t="str">
        <v>Sheldon ❤ Eva</v>
      </c>
      <c r="I10" t="str">
        <v>Sheldon ❤ Eva</v>
      </c>
    </row>
    <row r="11" spans="2:15" x14ac:dyDescent="0.25">
      <c r="G11" t="str">
        <v>Sheldon ❤ Barbie</v>
      </c>
      <c r="I11" t="str">
        <v>Sheldon ❤ Barbie</v>
      </c>
    </row>
    <row r="12" spans="2:15" x14ac:dyDescent="0.25">
      <c r="G12" t="str">
        <v>Sheldon ❤ Marge</v>
      </c>
      <c r="I12" t="str">
        <v>Sheldon ❤ Marge</v>
      </c>
    </row>
    <row r="13" spans="2:15" x14ac:dyDescent="0.25">
      <c r="G13" t="str">
        <v>Adam ❤ Júlia</v>
      </c>
      <c r="I13" t="str">
        <v>Adam ❤ Júlia</v>
      </c>
    </row>
    <row r="14" spans="2:15" x14ac:dyDescent="0.25">
      <c r="G14" t="str">
        <v>Adam ❤ Amy</v>
      </c>
      <c r="I14" t="str">
        <v>Adam ❤ Amy</v>
      </c>
    </row>
    <row r="15" spans="2:15" x14ac:dyDescent="0.25">
      <c r="G15" t="str">
        <v>Adam ❤ Eva</v>
      </c>
      <c r="I15" t="str">
        <v>Adam ❤ Eva</v>
      </c>
    </row>
    <row r="16" spans="2:15" x14ac:dyDescent="0.25">
      <c r="G16" t="str">
        <v>Adam ❤ Barbie</v>
      </c>
      <c r="I16" t="str">
        <v>Adam ❤ Barbie</v>
      </c>
    </row>
    <row r="17" spans="7:9" x14ac:dyDescent="0.25">
      <c r="G17" t="str">
        <v>Adam ❤ Marge</v>
      </c>
      <c r="I17" t="str">
        <v>Adam ❤ Marge</v>
      </c>
    </row>
    <row r="18" spans="7:9" x14ac:dyDescent="0.25">
      <c r="G18" t="str">
        <v>Ken ❤ Júlia</v>
      </c>
      <c r="I18" t="str">
        <v>Ken ❤ Júlia</v>
      </c>
    </row>
    <row r="19" spans="7:9" x14ac:dyDescent="0.25">
      <c r="G19" t="str">
        <v>Ken ❤ Amy</v>
      </c>
      <c r="I19" t="str">
        <v>Ken ❤ Amy</v>
      </c>
    </row>
    <row r="20" spans="7:9" x14ac:dyDescent="0.25">
      <c r="G20" t="str">
        <v>Ken ❤ Eva</v>
      </c>
      <c r="I20" t="str">
        <v>Ken ❤ Eva</v>
      </c>
    </row>
    <row r="21" spans="7:9" x14ac:dyDescent="0.25">
      <c r="G21" t="str">
        <v>Ken ❤ Barbie</v>
      </c>
      <c r="I21" t="str">
        <v>Ken ❤ Barbie</v>
      </c>
    </row>
    <row r="22" spans="7:9" x14ac:dyDescent="0.25">
      <c r="G22" t="str">
        <v>Ken ❤ Marge</v>
      </c>
      <c r="I22" t="str">
        <v>Ken ❤ Marge</v>
      </c>
    </row>
    <row r="23" spans="7:9" x14ac:dyDescent="0.25">
      <c r="G23" t="str">
        <v>Homer ❤ Júlia</v>
      </c>
      <c r="I23" t="str">
        <v>Homer ❤ Júlia</v>
      </c>
    </row>
    <row r="24" spans="7:9" x14ac:dyDescent="0.25">
      <c r="G24" t="str">
        <v>Homer ❤ Amy</v>
      </c>
      <c r="I24" t="str">
        <v>Homer ❤ Amy</v>
      </c>
    </row>
    <row r="25" spans="7:9" x14ac:dyDescent="0.25">
      <c r="G25" t="str">
        <v>Homer ❤ Eva</v>
      </c>
      <c r="I25" t="str">
        <v>Homer ❤ Eva</v>
      </c>
    </row>
    <row r="26" spans="7:9" x14ac:dyDescent="0.25">
      <c r="G26" t="str">
        <v>Homer ❤ Barbie</v>
      </c>
      <c r="I26" t="str">
        <v>Homer ❤ Barbie</v>
      </c>
    </row>
    <row r="27" spans="7:9" x14ac:dyDescent="0.25">
      <c r="G27" t="str">
        <v>Homer ❤ Marge</v>
      </c>
      <c r="I27" t="str">
        <v>Homer ❤ Marge</v>
      </c>
    </row>
    <row r="28" spans="7:9" x14ac:dyDescent="0.25">
      <c r="G28" t="str">
        <v>E.T. ❤ Júlia</v>
      </c>
      <c r="I28" t="str">
        <v>E.T. ❤ Júlia</v>
      </c>
    </row>
    <row r="29" spans="7:9" x14ac:dyDescent="0.25">
      <c r="G29" t="str">
        <v>E.T. ❤ Amy</v>
      </c>
      <c r="I29" t="str">
        <v>E.T. ❤ Amy</v>
      </c>
    </row>
    <row r="30" spans="7:9" x14ac:dyDescent="0.25">
      <c r="G30" t="str">
        <v>E.T. ❤ Eva</v>
      </c>
      <c r="I30" t="str">
        <v>E.T. ❤ Eva</v>
      </c>
    </row>
    <row r="31" spans="7:9" x14ac:dyDescent="0.25">
      <c r="G31" t="str">
        <v>E.T. ❤ Barbie</v>
      </c>
      <c r="I31" t="str">
        <v>E.T. ❤ Barbie</v>
      </c>
    </row>
    <row r="32" spans="7:9" x14ac:dyDescent="0.25">
      <c r="G32" t="str">
        <v>E.T. ❤ Marge</v>
      </c>
      <c r="I32" t="str">
        <v>E.T. ❤ Marge</v>
      </c>
    </row>
  </sheetData>
  <mergeCells count="1">
    <mergeCell ref="K2:N2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06F6-BE29-4C0C-9DD6-94AE39AA4B0B}">
  <dimension ref="C1:I11"/>
  <sheetViews>
    <sheetView zoomScaleNormal="100" workbookViewId="0"/>
  </sheetViews>
  <sheetFormatPr defaultRowHeight="15" x14ac:dyDescent="0.25"/>
  <cols>
    <col min="4" max="4" width="12.7109375" customWidth="1"/>
    <col min="7" max="7" width="0" hidden="1" customWidth="1"/>
    <col min="8" max="8" width="42.5703125" bestFit="1" customWidth="1"/>
    <col min="9" max="9" width="21.5703125" customWidth="1"/>
  </cols>
  <sheetData>
    <row r="1" spans="3:9" s="19" customFormat="1" x14ac:dyDescent="0.25">
      <c r="G1" s="19" t="str" cm="1">
        <f t="array" ref="G1:G2">_xlfn.UNIQUE(D5:D10)</f>
        <v>personálne</v>
      </c>
      <c r="H1" s="20" t="s">
        <v>17</v>
      </c>
    </row>
    <row r="2" spans="3:9" s="19" customFormat="1" x14ac:dyDescent="0.25">
      <c r="G2" s="19" t="str">
        <v>účtáreň</v>
      </c>
      <c r="H2" s="21" t="s">
        <v>16</v>
      </c>
    </row>
    <row r="4" spans="3:9" x14ac:dyDescent="0.25">
      <c r="C4" t="s">
        <v>12</v>
      </c>
      <c r="D4" t="s">
        <v>13</v>
      </c>
      <c r="E4" t="s">
        <v>14</v>
      </c>
    </row>
    <row r="5" spans="3:9" x14ac:dyDescent="0.25">
      <c r="C5" t="s">
        <v>3</v>
      </c>
      <c r="D5" t="s">
        <v>15</v>
      </c>
      <c r="E5">
        <v>10</v>
      </c>
      <c r="H5" t="s">
        <v>19</v>
      </c>
      <c r="I5" s="18">
        <f>AVERAGEIF(D5:D11,H2,E5:E11)</f>
        <v>32.666666666666664</v>
      </c>
    </row>
    <row r="6" spans="3:9" x14ac:dyDescent="0.25">
      <c r="C6" t="s">
        <v>4</v>
      </c>
      <c r="D6" t="s">
        <v>16</v>
      </c>
      <c r="E6">
        <v>20</v>
      </c>
      <c r="H6" t="s">
        <v>20</v>
      </c>
      <c r="I6" cm="1">
        <f t="array" ref="I6">MEDIAN(IF(D5:D11=H2,E5:E11))</f>
        <v>20</v>
      </c>
    </row>
    <row r="7" spans="3:9" x14ac:dyDescent="0.25">
      <c r="C7" t="s">
        <v>5</v>
      </c>
      <c r="D7" t="s">
        <v>15</v>
      </c>
      <c r="E7">
        <v>300</v>
      </c>
    </row>
    <row r="8" spans="3:9" x14ac:dyDescent="0.25">
      <c r="C8" t="s">
        <v>6</v>
      </c>
      <c r="D8" t="s">
        <v>15</v>
      </c>
      <c r="E8">
        <v>400</v>
      </c>
    </row>
    <row r="9" spans="3:9" x14ac:dyDescent="0.25">
      <c r="C9" t="s">
        <v>7</v>
      </c>
      <c r="D9" t="s">
        <v>16</v>
      </c>
      <c r="E9">
        <v>1</v>
      </c>
    </row>
    <row r="10" spans="3:9" x14ac:dyDescent="0.25">
      <c r="C10" t="s">
        <v>8</v>
      </c>
      <c r="D10" t="s">
        <v>15</v>
      </c>
      <c r="E10">
        <v>2</v>
      </c>
    </row>
    <row r="11" spans="3:9" x14ac:dyDescent="0.25">
      <c r="C11" t="s">
        <v>18</v>
      </c>
      <c r="D11" t="s">
        <v>16</v>
      </c>
      <c r="E11">
        <v>77</v>
      </c>
    </row>
  </sheetData>
  <dataValidations count="1">
    <dataValidation type="list" allowBlank="1" showInputMessage="1" showErrorMessage="1" sqref="H2" xr:uid="{487E557C-A928-45CF-92A1-08A11567C309}">
      <formula1>_xlfn.ANCHORARRAY(G1)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3F66C-F43F-4400-B1A6-E80DFECC3947}">
  <dimension ref="B1:G15"/>
  <sheetViews>
    <sheetView workbookViewId="0"/>
  </sheetViews>
  <sheetFormatPr defaultRowHeight="15" x14ac:dyDescent="0.25"/>
  <cols>
    <col min="3" max="3" width="14.5703125" bestFit="1" customWidth="1"/>
    <col min="7" max="7" width="89.85546875" customWidth="1"/>
  </cols>
  <sheetData>
    <row r="1" spans="2:7" x14ac:dyDescent="0.25">
      <c r="F1" s="46" t="s">
        <v>50</v>
      </c>
    </row>
    <row r="2" spans="2:7" x14ac:dyDescent="0.25">
      <c r="B2" s="41" t="s">
        <v>12</v>
      </c>
      <c r="C2" s="41" t="s">
        <v>135</v>
      </c>
      <c r="F2" s="41" t="s">
        <v>12</v>
      </c>
      <c r="G2" s="41" t="s">
        <v>135</v>
      </c>
    </row>
    <row r="3" spans="2:7" x14ac:dyDescent="0.25">
      <c r="B3" t="s">
        <v>3</v>
      </c>
      <c r="C3" t="s">
        <v>134</v>
      </c>
      <c r="F3" t="str" cm="1">
        <f t="array" ref="F3:F6">_xlfn._xlws.SORT(_xlfn.UNIQUE(B3:B10))</f>
        <v>Danka</v>
      </c>
      <c r="G3" t="str" cm="1">
        <f t="array" ref="G3">_xlfn.TEXTJOIN(", ",,IF(F3=$B$3:$B$10,$C$3:$C$10,""))</f>
        <v>Vzpieranie, Excel</v>
      </c>
    </row>
    <row r="4" spans="2:7" x14ac:dyDescent="0.25">
      <c r="B4" t="s">
        <v>6</v>
      </c>
      <c r="C4" t="s">
        <v>133</v>
      </c>
      <c r="F4" t="str">
        <v>Evka</v>
      </c>
      <c r="G4" t="str" cm="1">
        <f t="array" ref="G4">_xlfn.TEXTJOIN(", ",,IF(F4=$B$3:$B$10,$C$3:$C$10,""))</f>
        <v>Programovanie</v>
      </c>
    </row>
    <row r="5" spans="2:7" x14ac:dyDescent="0.25">
      <c r="B5" t="s">
        <v>4</v>
      </c>
      <c r="C5" t="s">
        <v>136</v>
      </c>
      <c r="F5" t="str">
        <v>Janka</v>
      </c>
      <c r="G5" t="str" cm="1">
        <f t="array" ref="G5">_xlfn.TEXTJOIN(", ",,IF(F5=$B$3:$B$10,$C$3:$C$10,""))</f>
        <v>Tanec, Matematika</v>
      </c>
    </row>
    <row r="6" spans="2:7" x14ac:dyDescent="0.25">
      <c r="B6" t="s">
        <v>6</v>
      </c>
      <c r="C6" t="s">
        <v>134</v>
      </c>
      <c r="F6" t="str">
        <v>Julka</v>
      </c>
      <c r="G6" t="str" cm="1">
        <f t="array" ref="G6">_xlfn.TEXTJOIN(", ",,IF(F6=$B$3:$B$10,$C$3:$C$10,""))</f>
        <v>Excel, Tanec, Programovanie</v>
      </c>
    </row>
    <row r="7" spans="2:7" x14ac:dyDescent="0.25">
      <c r="B7" t="s">
        <v>4</v>
      </c>
      <c r="C7" t="s">
        <v>133</v>
      </c>
    </row>
    <row r="8" spans="2:7" x14ac:dyDescent="0.25">
      <c r="B8" t="s">
        <v>3</v>
      </c>
      <c r="C8" t="s">
        <v>137</v>
      </c>
    </row>
    <row r="9" spans="2:7" x14ac:dyDescent="0.25">
      <c r="B9" t="s">
        <v>7</v>
      </c>
      <c r="C9" t="s">
        <v>138</v>
      </c>
      <c r="F9" t="s">
        <v>129</v>
      </c>
    </row>
    <row r="10" spans="2:7" x14ac:dyDescent="0.25">
      <c r="B10" t="s">
        <v>6</v>
      </c>
      <c r="C10" t="s">
        <v>138</v>
      </c>
      <c r="F10" s="46" t="s">
        <v>51</v>
      </c>
    </row>
    <row r="11" spans="2:7" x14ac:dyDescent="0.25">
      <c r="F11" s="41" t="s">
        <v>12</v>
      </c>
      <c r="G11" s="41" t="s">
        <v>135</v>
      </c>
    </row>
    <row r="12" spans="2:7" x14ac:dyDescent="0.25">
      <c r="F12" t="str" cm="1">
        <f t="array" ref="F12:F15">_xlfn._xlws.SORT(_xlfn.UNIQUE(B3:B10))</f>
        <v>Danka</v>
      </c>
      <c r="G12" t="str" cm="1">
        <f t="array" ref="G12">_xlfn.TEXTJOIN(", ",,_xlfn._xlws.FILTER($C$3:$C$10,F12=$B$3:$B$10,""))</f>
        <v>Vzpieranie, Excel</v>
      </c>
    </row>
    <row r="13" spans="2:7" x14ac:dyDescent="0.25">
      <c r="F13" t="str">
        <v>Evka</v>
      </c>
      <c r="G13" t="str" cm="1">
        <f t="array" ref="G13">_xlfn.TEXTJOIN(", ",,_xlfn._xlws.FILTER($C$3:$C$10,F13=$B$3:$B$10,""))</f>
        <v>Programovanie</v>
      </c>
    </row>
    <row r="14" spans="2:7" x14ac:dyDescent="0.25">
      <c r="F14" t="str">
        <v>Janka</v>
      </c>
      <c r="G14" t="str" cm="1">
        <f t="array" ref="G14">_xlfn.TEXTJOIN(", ",,_xlfn._xlws.FILTER($C$3:$C$10,F14=$B$3:$B$10,""))</f>
        <v>Tanec, Matematika</v>
      </c>
    </row>
    <row r="15" spans="2:7" x14ac:dyDescent="0.25">
      <c r="F15" t="str">
        <v>Julka</v>
      </c>
      <c r="G15" t="str" cm="1">
        <f t="array" ref="G15">_xlfn.TEXTJOIN(", ",,_xlfn._xlws.FILTER($C$3:$C$10,F15=$B$3:$B$10,""))</f>
        <v>Excel, Tanec, Programovanie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5243-C9A8-4FB0-94CF-269E436F6A78}">
  <dimension ref="C4:H34"/>
  <sheetViews>
    <sheetView topLeftCell="A7" workbookViewId="0"/>
  </sheetViews>
  <sheetFormatPr defaultRowHeight="15" x14ac:dyDescent="0.25"/>
  <cols>
    <col min="3" max="3" width="19" bestFit="1" customWidth="1"/>
    <col min="7" max="7" width="13.140625" bestFit="1" customWidth="1"/>
    <col min="8" max="8" width="12" bestFit="1" customWidth="1"/>
  </cols>
  <sheetData>
    <row r="4" spans="3:8" x14ac:dyDescent="0.25">
      <c r="C4" s="41" t="s">
        <v>83</v>
      </c>
      <c r="D4" s="41" t="s">
        <v>139</v>
      </c>
      <c r="G4" s="42" t="s">
        <v>50</v>
      </c>
    </row>
    <row r="5" spans="3:8" x14ac:dyDescent="0.25">
      <c r="C5" s="43">
        <v>44808.557832892882</v>
      </c>
      <c r="D5">
        <v>1</v>
      </c>
      <c r="G5" s="41" t="s">
        <v>140</v>
      </c>
      <c r="H5" s="41" t="s">
        <v>139</v>
      </c>
    </row>
    <row r="6" spans="3:8" x14ac:dyDescent="0.25">
      <c r="C6" s="43">
        <v>44886.100663000965</v>
      </c>
      <c r="D6">
        <v>9</v>
      </c>
      <c r="G6" cm="1">
        <f t="array" ref="G6:G16">_xlfn._xlws.SORT(_xlfn.UNIQUE(MONTH(C5:C34)))</f>
        <v>1</v>
      </c>
      <c r="H6" cm="1">
        <f t="array" ref="H6">SUM(_xlfn._xlws.FILTER($D$5:$D$34,MONTH($C$5:$C$34)=G6))</f>
        <v>56</v>
      </c>
    </row>
    <row r="7" spans="3:8" x14ac:dyDescent="0.25">
      <c r="C7" s="43">
        <v>44739.268252314818</v>
      </c>
      <c r="D7">
        <v>1</v>
      </c>
      <c r="G7">
        <v>2</v>
      </c>
      <c r="H7" cm="1">
        <f t="array" ref="H7">SUM(_xlfn._xlws.FILTER($D$5:$D$34,MONTH($C$5:$C$34)=G7))</f>
        <v>31</v>
      </c>
    </row>
    <row r="8" spans="3:8" x14ac:dyDescent="0.25">
      <c r="C8" s="43">
        <v>44837.471853888768</v>
      </c>
      <c r="D8">
        <v>20</v>
      </c>
      <c r="G8">
        <v>3</v>
      </c>
      <c r="H8" cm="1">
        <f t="array" ref="H8">SUM(_xlfn._xlws.FILTER($D$5:$D$34,MONTH($C$5:$C$34)=G8))</f>
        <v>16</v>
      </c>
    </row>
    <row r="9" spans="3:8" x14ac:dyDescent="0.25">
      <c r="C9" s="43">
        <v>44628.756857759778</v>
      </c>
      <c r="D9">
        <v>16</v>
      </c>
      <c r="G9">
        <v>4</v>
      </c>
      <c r="H9" cm="1">
        <f t="array" ref="H9">SUM(_xlfn._xlws.FILTER($D$5:$D$34,MONTH($C$5:$C$34)=G9))</f>
        <v>28</v>
      </c>
    </row>
    <row r="10" spans="3:8" x14ac:dyDescent="0.25">
      <c r="C10" s="43">
        <v>44837.732836928997</v>
      </c>
      <c r="D10">
        <v>2</v>
      </c>
      <c r="G10">
        <v>6</v>
      </c>
      <c r="H10" cm="1">
        <f t="array" ref="H10">SUM(_xlfn._xlws.FILTER($D$5:$D$34,MONTH($C$5:$C$34)=G10))</f>
        <v>20</v>
      </c>
    </row>
    <row r="11" spans="3:8" x14ac:dyDescent="0.25">
      <c r="C11" s="43">
        <v>44876.104882916035</v>
      </c>
      <c r="D11">
        <v>12</v>
      </c>
      <c r="G11">
        <v>7</v>
      </c>
      <c r="H11" cm="1">
        <f t="array" ref="H11">SUM(_xlfn._xlws.FILTER($D$5:$D$34,MONTH($C$5:$C$34)=G11))</f>
        <v>19</v>
      </c>
    </row>
    <row r="12" spans="3:8" x14ac:dyDescent="0.25">
      <c r="C12" s="43">
        <v>44722.480344764583</v>
      </c>
      <c r="D12">
        <v>5</v>
      </c>
      <c r="G12">
        <v>8</v>
      </c>
      <c r="H12" cm="1">
        <f t="array" ref="H12">SUM(_xlfn._xlws.FILTER($D$5:$D$34,MONTH($C$5:$C$34)=G12))</f>
        <v>17</v>
      </c>
    </row>
    <row r="13" spans="3:8" x14ac:dyDescent="0.25">
      <c r="C13" s="43">
        <v>44849.485014288461</v>
      </c>
      <c r="D13">
        <v>11</v>
      </c>
      <c r="G13">
        <v>9</v>
      </c>
      <c r="H13" cm="1">
        <f t="array" ref="H13">SUM(_xlfn._xlws.FILTER($D$5:$D$34,MONTH($C$5:$C$34)=G13))</f>
        <v>4</v>
      </c>
    </row>
    <row r="14" spans="3:8" x14ac:dyDescent="0.25">
      <c r="C14" s="43">
        <v>44748.005793161581</v>
      </c>
      <c r="D14">
        <v>11</v>
      </c>
      <c r="G14">
        <v>10</v>
      </c>
      <c r="H14" cm="1">
        <f t="array" ref="H14">SUM(_xlfn._xlws.FILTER($D$5:$D$34,MONTH($C$5:$C$34)=G14))</f>
        <v>59</v>
      </c>
    </row>
    <row r="15" spans="3:8" x14ac:dyDescent="0.25">
      <c r="C15" s="43">
        <v>44921.030115949674</v>
      </c>
      <c r="D15">
        <v>17</v>
      </c>
      <c r="G15">
        <v>11</v>
      </c>
      <c r="H15" cm="1">
        <f t="array" ref="H15">SUM(_xlfn._xlws.FILTER($D$5:$D$34,MONTH($C$5:$C$34)=G15))</f>
        <v>38</v>
      </c>
    </row>
    <row r="16" spans="3:8" x14ac:dyDescent="0.25">
      <c r="C16" s="43">
        <v>44839.249539530429</v>
      </c>
      <c r="D16">
        <v>19</v>
      </c>
      <c r="G16">
        <v>12</v>
      </c>
      <c r="H16" cm="1">
        <f t="array" ref="H16">SUM(_xlfn._xlws.FILTER($D$5:$D$34,MONTH($C$5:$C$34)=G16))</f>
        <v>30</v>
      </c>
    </row>
    <row r="17" spans="3:8" x14ac:dyDescent="0.25">
      <c r="C17" s="43">
        <v>44841.257527425878</v>
      </c>
      <c r="D17">
        <v>7</v>
      </c>
    </row>
    <row r="18" spans="3:8" x14ac:dyDescent="0.25">
      <c r="C18" s="43">
        <v>44921.45701033339</v>
      </c>
      <c r="D18">
        <v>13</v>
      </c>
    </row>
    <row r="19" spans="3:8" x14ac:dyDescent="0.25">
      <c r="C19" s="43">
        <v>44582.02249165377</v>
      </c>
      <c r="D19">
        <v>16</v>
      </c>
      <c r="G19" s="42" t="s">
        <v>51</v>
      </c>
    </row>
    <row r="20" spans="3:8" x14ac:dyDescent="0.25">
      <c r="C20" s="43">
        <v>44672.30506180763</v>
      </c>
      <c r="D20">
        <v>14</v>
      </c>
      <c r="G20" s="45" t="s">
        <v>141</v>
      </c>
      <c r="H20" t="s">
        <v>142</v>
      </c>
    </row>
    <row r="21" spans="3:8" x14ac:dyDescent="0.25">
      <c r="C21" s="43">
        <v>44881.897894177906</v>
      </c>
      <c r="D21">
        <v>4</v>
      </c>
      <c r="G21" s="44" t="s">
        <v>143</v>
      </c>
      <c r="H21">
        <v>56</v>
      </c>
    </row>
    <row r="22" spans="3:8" x14ac:dyDescent="0.25">
      <c r="C22" s="43">
        <v>44575.659179335598</v>
      </c>
      <c r="D22">
        <v>19</v>
      </c>
      <c r="G22" s="44" t="s">
        <v>144</v>
      </c>
      <c r="H22">
        <v>31</v>
      </c>
    </row>
    <row r="23" spans="3:8" x14ac:dyDescent="0.25">
      <c r="C23" s="43">
        <v>44735.796658511179</v>
      </c>
      <c r="D23">
        <v>5</v>
      </c>
      <c r="G23" s="44" t="s">
        <v>145</v>
      </c>
      <c r="H23">
        <v>16</v>
      </c>
    </row>
    <row r="24" spans="3:8" x14ac:dyDescent="0.25">
      <c r="C24" s="43">
        <v>44881.778175182233</v>
      </c>
      <c r="D24">
        <v>13</v>
      </c>
      <c r="G24" s="44" t="s">
        <v>146</v>
      </c>
      <c r="H24">
        <v>28</v>
      </c>
    </row>
    <row r="25" spans="3:8" x14ac:dyDescent="0.25">
      <c r="C25" s="43">
        <v>44768.559768592328</v>
      </c>
      <c r="D25">
        <v>8</v>
      </c>
      <c r="G25" s="44" t="s">
        <v>147</v>
      </c>
      <c r="H25">
        <v>20</v>
      </c>
    </row>
    <row r="26" spans="3:8" x14ac:dyDescent="0.25">
      <c r="C26" s="43">
        <v>44671.024196582286</v>
      </c>
      <c r="D26">
        <v>14</v>
      </c>
      <c r="G26" s="44" t="s">
        <v>148</v>
      </c>
      <c r="H26">
        <v>19</v>
      </c>
    </row>
    <row r="27" spans="3:8" x14ac:dyDescent="0.25">
      <c r="C27" s="43">
        <v>44571.821093230959</v>
      </c>
      <c r="D27">
        <v>5</v>
      </c>
      <c r="G27" s="44" t="s">
        <v>149</v>
      </c>
      <c r="H27">
        <v>17</v>
      </c>
    </row>
    <row r="28" spans="3:8" x14ac:dyDescent="0.25">
      <c r="C28" s="43">
        <v>44733.74300259239</v>
      </c>
      <c r="D28">
        <v>9</v>
      </c>
      <c r="G28" s="44" t="s">
        <v>150</v>
      </c>
      <c r="H28">
        <v>4</v>
      </c>
    </row>
    <row r="29" spans="3:8" x14ac:dyDescent="0.25">
      <c r="C29" s="43">
        <v>44613.010596003493</v>
      </c>
      <c r="D29">
        <v>15</v>
      </c>
      <c r="G29" s="44" t="s">
        <v>151</v>
      </c>
      <c r="H29">
        <v>59</v>
      </c>
    </row>
    <row r="30" spans="3:8" x14ac:dyDescent="0.25">
      <c r="C30" s="43">
        <v>44601.23062027026</v>
      </c>
      <c r="D30">
        <v>16</v>
      </c>
      <c r="G30" s="44" t="s">
        <v>152</v>
      </c>
      <c r="H30">
        <v>38</v>
      </c>
    </row>
    <row r="31" spans="3:8" x14ac:dyDescent="0.25">
      <c r="C31" s="43">
        <v>44822.543089094012</v>
      </c>
      <c r="D31">
        <v>3</v>
      </c>
      <c r="G31" s="44" t="s">
        <v>153</v>
      </c>
      <c r="H31">
        <v>30</v>
      </c>
    </row>
    <row r="32" spans="3:8" x14ac:dyDescent="0.25">
      <c r="C32" s="43">
        <v>44786.200299489035</v>
      </c>
      <c r="D32">
        <v>12</v>
      </c>
      <c r="G32" s="44" t="s">
        <v>154</v>
      </c>
      <c r="H32">
        <v>318</v>
      </c>
    </row>
    <row r="33" spans="3:4" x14ac:dyDescent="0.25">
      <c r="C33" s="43">
        <v>44568.288011785895</v>
      </c>
      <c r="D33">
        <v>16</v>
      </c>
    </row>
    <row r="34" spans="3:4" x14ac:dyDescent="0.25">
      <c r="C34" s="43">
        <v>44795.008601737551</v>
      </c>
      <c r="D34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3DF779-2237-4568-A2A0-3E4D082464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6</vt:i4>
      </vt:variant>
    </vt:vector>
  </HeadingPairs>
  <TitlesOfParts>
    <vt:vector size="23" baseType="lpstr">
      <vt:lpstr>verzia</vt:lpstr>
      <vt:lpstr>Násobilka</vt:lpstr>
      <vt:lpstr>Overovanie - zoznam</vt:lpstr>
      <vt:lpstr>Daň</vt:lpstr>
      <vt:lpstr>Kumulatívny súčet</vt:lpstr>
      <vt:lpstr>1 2 3 4 ... cha-cha</vt:lpstr>
      <vt:lpstr>Kde je chyba</vt:lpstr>
      <vt:lpstr>Opačné poradie</vt:lpstr>
      <vt:lpstr>Poradie</vt:lpstr>
      <vt:lpstr>Test výskytu položky v zozname</vt:lpstr>
      <vt:lpstr>Spoločné položky v zoznamoch</vt:lpstr>
      <vt:lpstr>Chýbajúce položky v zozname</vt:lpstr>
      <vt:lpstr>Duplikáty v zozname</vt:lpstr>
      <vt:lpstr>Kombinácie</vt:lpstr>
      <vt:lpstr>Podmienený medián</vt:lpstr>
      <vt:lpstr>Viac hodnôt v bunke</vt:lpstr>
      <vt:lpstr>Kontingenčná tabuľka</vt:lpstr>
      <vt:lpstr>cena_celkom_bez_DPH</vt:lpstr>
      <vt:lpstr>cena_za_ks_bez_DPH</vt:lpstr>
      <vt:lpstr>DPH</vt:lpstr>
      <vt:lpstr>počet_kusov</vt:lpstr>
      <vt:lpstr>Statoční</vt:lpstr>
      <vt:lpstr>Trpaslíci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Adamko</dc:creator>
  <cp:lastModifiedBy>Peter Adamko</cp:lastModifiedBy>
  <dcterms:created xsi:type="dcterms:W3CDTF">2022-10-04T14:04:56Z</dcterms:created>
  <dcterms:modified xsi:type="dcterms:W3CDTF">2024-10-16T09:55:49Z</dcterms:modified>
</cp:coreProperties>
</file>